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Australia\"/>
    </mc:Choice>
  </mc:AlternateContent>
  <bookViews>
    <workbookView xWindow="0" yWindow="0" windowWidth="17850" windowHeight="8565"/>
  </bookViews>
  <sheets>
    <sheet name="Data" sheetId="1" r:id="rId1"/>
    <sheet name="Sheet1" sheetId="2" r:id="rId2"/>
    <sheet name="Sheet2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0" i="1"/>
  <c r="C31" i="1"/>
  <c r="C46" i="1"/>
  <c r="CI7" i="1"/>
  <c r="CA7" i="1"/>
  <c r="BZ7" i="1"/>
  <c r="BT12" i="1"/>
  <c r="BS12" i="1"/>
  <c r="BR12" i="1"/>
  <c r="BQ12" i="1"/>
  <c r="BP12" i="1"/>
  <c r="BO12" i="1"/>
  <c r="BN12" i="1"/>
  <c r="BM12" i="1"/>
  <c r="BL12" i="1"/>
  <c r="BW12" i="1" s="1"/>
  <c r="BT11" i="1"/>
  <c r="BS11" i="1"/>
  <c r="BR11" i="1"/>
  <c r="BQ11" i="1"/>
  <c r="BP11" i="1"/>
  <c r="BO11" i="1"/>
  <c r="BN11" i="1"/>
  <c r="BM11" i="1"/>
  <c r="BL11" i="1"/>
  <c r="BW11" i="1" s="1"/>
  <c r="BT10" i="1"/>
  <c r="BS10" i="1"/>
  <c r="BR10" i="1"/>
  <c r="BQ10" i="1"/>
  <c r="BP10" i="1"/>
  <c r="BO10" i="1"/>
  <c r="BN10" i="1"/>
  <c r="BM10" i="1"/>
  <c r="BL10" i="1"/>
  <c r="BW10" i="1" s="1"/>
  <c r="BT9" i="1"/>
  <c r="BS9" i="1"/>
  <c r="BR9" i="1"/>
  <c r="BQ9" i="1"/>
  <c r="BP9" i="1"/>
  <c r="BO9" i="1"/>
  <c r="BN9" i="1"/>
  <c r="BM9" i="1"/>
  <c r="BL9" i="1"/>
  <c r="BW9" i="1" s="1"/>
  <c r="BT8" i="1"/>
  <c r="BT7" i="1" s="1"/>
  <c r="BS8" i="1"/>
  <c r="BS7" i="1" s="1"/>
  <c r="BR8" i="1"/>
  <c r="BR7" i="1" s="1"/>
  <c r="BQ8" i="1"/>
  <c r="BQ7" i="1" s="1"/>
  <c r="BP8" i="1"/>
  <c r="BO8" i="1"/>
  <c r="BO7" i="1" s="1"/>
  <c r="BN8" i="1"/>
  <c r="BN7" i="1" s="1"/>
  <c r="BM8" i="1"/>
  <c r="BL8" i="1"/>
  <c r="BW8" i="1" s="1"/>
  <c r="BW7" i="1" s="1"/>
  <c r="N7" i="1"/>
  <c r="AG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U7" i="1"/>
  <c r="AV7" i="1"/>
  <c r="AT7" i="1"/>
  <c r="AR7" i="1"/>
  <c r="AP7" i="1"/>
  <c r="AN7" i="1"/>
  <c r="AM7" i="1"/>
  <c r="AK7" i="1"/>
  <c r="AJ7" i="1"/>
  <c r="AF7" i="1"/>
  <c r="AE7" i="1"/>
  <c r="AD7" i="1"/>
  <c r="AC7" i="1"/>
  <c r="Z7" i="1"/>
  <c r="W7" i="1"/>
  <c r="V7" i="1"/>
  <c r="R7" i="1"/>
  <c r="AB7" i="1"/>
  <c r="AA7" i="1"/>
  <c r="Y7" i="1"/>
  <c r="X7" i="1"/>
  <c r="U7" i="1"/>
  <c r="T7" i="1"/>
  <c r="S7" i="1"/>
  <c r="Q7" i="1"/>
  <c r="P7" i="1"/>
  <c r="M7" i="1"/>
  <c r="L7" i="1"/>
  <c r="K7" i="1"/>
  <c r="J7" i="1"/>
  <c r="I7" i="1"/>
  <c r="H7" i="1"/>
  <c r="G7" i="1"/>
  <c r="F7" i="1"/>
  <c r="E7" i="1"/>
  <c r="D7" i="1"/>
  <c r="BU10" i="1" l="1"/>
  <c r="BV10" i="1"/>
  <c r="BV8" i="1"/>
  <c r="BV7" i="1" s="1"/>
  <c r="BU11" i="1"/>
  <c r="BV11" i="1"/>
  <c r="BU8" i="1"/>
  <c r="BU7" i="1" s="1"/>
  <c r="BV9" i="1"/>
  <c r="BU12" i="1"/>
  <c r="BV12" i="1"/>
  <c r="BL7" i="1"/>
  <c r="BP7" i="1"/>
  <c r="BU9" i="1"/>
  <c r="BM7" i="1"/>
  <c r="AE12" i="2" l="1"/>
  <c r="AE11" i="2"/>
  <c r="AE10" i="2"/>
  <c r="AE9" i="2"/>
  <c r="AE8" i="2"/>
  <c r="AE7" i="2"/>
  <c r="AE6" i="2"/>
  <c r="AE5" i="2"/>
  <c r="AE4" i="2"/>
  <c r="AF12" i="2"/>
  <c r="AF11" i="2"/>
  <c r="AF10" i="2"/>
  <c r="AF9" i="2"/>
  <c r="AF8" i="2"/>
  <c r="AF7" i="2"/>
  <c r="AF6" i="2"/>
  <c r="AF5" i="2"/>
  <c r="AF2" i="2"/>
  <c r="AF4" i="2"/>
  <c r="O17" i="1"/>
  <c r="O18" i="1"/>
  <c r="O15" i="1"/>
  <c r="O20" i="1"/>
  <c r="O16" i="1"/>
  <c r="O19" i="1"/>
  <c r="O14" i="1"/>
  <c r="O13" i="1"/>
  <c r="O12" i="1"/>
  <c r="O11" i="1"/>
  <c r="O10" i="1"/>
  <c r="O9" i="1"/>
  <c r="O8" i="1"/>
  <c r="X2" i="2"/>
  <c r="W2" i="2"/>
  <c r="U2" i="2"/>
  <c r="Q2" i="2"/>
  <c r="T2" i="2"/>
  <c r="O2" i="2"/>
  <c r="A46" i="1" l="1"/>
  <c r="C47" i="1" l="1"/>
  <c r="O7" i="1" l="1"/>
</calcChain>
</file>

<file path=xl/sharedStrings.xml><?xml version="1.0" encoding="utf-8"?>
<sst xmlns="http://schemas.openxmlformats.org/spreadsheetml/2006/main" count="199" uniqueCount="159">
  <si>
    <t>CaO</t>
  </si>
  <si>
    <t>K2O</t>
  </si>
  <si>
    <t>MgO</t>
  </si>
  <si>
    <t>Na2O</t>
  </si>
  <si>
    <t>P2O5</t>
  </si>
  <si>
    <t>S</t>
  </si>
  <si>
    <t>As</t>
  </si>
  <si>
    <t>Be</t>
  </si>
  <si>
    <t>Cd</t>
  </si>
  <si>
    <t>Ce</t>
  </si>
  <si>
    <t>Co</t>
  </si>
  <si>
    <t>Cr</t>
  </si>
  <si>
    <t>Cu</t>
  </si>
  <si>
    <t>Eu</t>
  </si>
  <si>
    <t>Gd</t>
  </si>
  <si>
    <t>Hf</t>
  </si>
  <si>
    <t>La</t>
  </si>
  <si>
    <t>Mo</t>
  </si>
  <si>
    <t>Nb</t>
  </si>
  <si>
    <t>Nd</t>
  </si>
  <si>
    <t>Ni</t>
  </si>
  <si>
    <t>Pb</t>
  </si>
  <si>
    <t>Pr</t>
  </si>
  <si>
    <t>Rb</t>
  </si>
  <si>
    <t>Sm</t>
  </si>
  <si>
    <t>Sr</t>
  </si>
  <si>
    <t>Tb</t>
  </si>
  <si>
    <t>Th</t>
  </si>
  <si>
    <t>U</t>
  </si>
  <si>
    <t>V</t>
  </si>
  <si>
    <t>Y</t>
  </si>
  <si>
    <t>Yb</t>
  </si>
  <si>
    <t>Ba</t>
  </si>
  <si>
    <t>Woodie Woodie</t>
  </si>
  <si>
    <t>Rothery, E., 2006</t>
  </si>
  <si>
    <t>tons</t>
  </si>
  <si>
    <t>% Mn</t>
  </si>
  <si>
    <t>total Mn</t>
  </si>
  <si>
    <t>sum</t>
  </si>
  <si>
    <t>avg grade</t>
  </si>
  <si>
    <t>High grade ore</t>
  </si>
  <si>
    <t>Carawine dol, regional</t>
  </si>
  <si>
    <t>Fortescue Grp shale</t>
  </si>
  <si>
    <t>Carawine dol, close to mine</t>
  </si>
  <si>
    <t>Fortescue Grp basalt</t>
  </si>
  <si>
    <t>SiO2</t>
  </si>
  <si>
    <t>LOI</t>
  </si>
  <si>
    <t>Total</t>
  </si>
  <si>
    <t>Woodie-Woodie</t>
  </si>
  <si>
    <t>Ripon Hills</t>
  </si>
  <si>
    <t>Mt Sydney</t>
  </si>
  <si>
    <t>Sunday Hill</t>
  </si>
  <si>
    <t>Ant Hill</t>
  </si>
  <si>
    <t>Balfour Downs</t>
  </si>
  <si>
    <t xml:space="preserve">                                                                                                                                 </t>
  </si>
  <si>
    <t>%CaO</t>
  </si>
  <si>
    <t>%CTOTAL</t>
  </si>
  <si>
    <t>%MgO</t>
  </si>
  <si>
    <t>Mn/Fe</t>
  </si>
  <si>
    <t>Samples</t>
  </si>
  <si>
    <t>Davis River</t>
  </si>
  <si>
    <t>Ostwald 1993</t>
  </si>
  <si>
    <r>
      <t>%al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3</t>
    </r>
  </si>
  <si>
    <r>
      <t>%CO</t>
    </r>
    <r>
      <rPr>
        <vertAlign val="subscript"/>
        <sz val="11"/>
        <color rgb="FF000000"/>
        <rFont val="Calibri"/>
        <family val="2"/>
      </rPr>
      <t>2</t>
    </r>
  </si>
  <si>
    <r>
      <t>%Fe</t>
    </r>
    <r>
      <rPr>
        <vertAlign val="superscript"/>
        <sz val="11"/>
        <color rgb="FF000000"/>
        <rFont val="Calibri"/>
        <family val="2"/>
      </rPr>
      <t>24</t>
    </r>
  </si>
  <si>
    <r>
      <t>%h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perscript"/>
        <sz val="11"/>
        <color rgb="FF000000"/>
        <rFont val="Calibri"/>
        <family val="2"/>
      </rPr>
      <t>+110</t>
    </r>
  </si>
  <si>
    <r>
      <t>%k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</si>
  <si>
    <r>
      <t>%Mn</t>
    </r>
    <r>
      <rPr>
        <vertAlign val="superscript"/>
        <sz val="11"/>
        <color rgb="FF000000"/>
        <rFont val="Calibri"/>
        <family val="2"/>
      </rPr>
      <t>4</t>
    </r>
    <r>
      <rPr>
        <sz val="11"/>
        <color rgb="FF000000"/>
        <rFont val="Calibri"/>
        <family val="2"/>
      </rPr>
      <t>*</t>
    </r>
  </si>
  <si>
    <r>
      <t>%Na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</si>
  <si>
    <r>
      <t>%P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s</t>
    </r>
  </si>
  <si>
    <r>
      <t>%SiO</t>
    </r>
    <r>
      <rPr>
        <vertAlign val="subscript"/>
        <sz val="11"/>
        <color rgb="FF000000"/>
        <rFont val="Calibri"/>
        <family val="2"/>
      </rPr>
      <t>2</t>
    </r>
  </si>
  <si>
    <r>
      <t>%TiO</t>
    </r>
    <r>
      <rPr>
        <vertAlign val="subscript"/>
        <sz val="11"/>
        <color rgb="FF000000"/>
        <rFont val="Calibri"/>
        <family val="2"/>
      </rPr>
      <t>2</t>
    </r>
  </si>
  <si>
    <r>
      <t>Mn</t>
    </r>
    <r>
      <rPr>
        <vertAlign val="superscript"/>
        <sz val="11"/>
        <color rgb="FF000000"/>
        <rFont val="Calibri"/>
        <family val="2"/>
      </rPr>
      <t>4</t>
    </r>
    <r>
      <rPr>
        <sz val="11"/>
        <color rgb="FF000000"/>
        <rFont val="Calibri"/>
        <family val="2"/>
      </rPr>
      <t>*/Mn</t>
    </r>
  </si>
  <si>
    <t>MnO</t>
  </si>
  <si>
    <t>Zn</t>
  </si>
  <si>
    <t>%MnOT</t>
  </si>
  <si>
    <t>%Fe2O3t</t>
  </si>
  <si>
    <t>%C carb</t>
  </si>
  <si>
    <t>%c ORG</t>
  </si>
  <si>
    <t>Low grade ore</t>
  </si>
  <si>
    <t>oxide</t>
  </si>
  <si>
    <t>Location</t>
  </si>
  <si>
    <t>Age, Ma</t>
  </si>
  <si>
    <t>Age, Name</t>
  </si>
  <si>
    <t>Size, MT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</si>
  <si>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</si>
  <si>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</si>
  <si>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</si>
  <si>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</si>
  <si>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</si>
  <si>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</si>
  <si>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</si>
  <si>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</si>
  <si>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</si>
  <si>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</si>
  <si>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</si>
  <si>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type</t>
  </si>
  <si>
    <t>Fe2O3, total</t>
  </si>
  <si>
    <t xml:space="preserve">Al2O3 </t>
  </si>
  <si>
    <t xml:space="preserve">TiO2 </t>
  </si>
  <si>
    <t>Sc</t>
  </si>
  <si>
    <t>Zr</t>
  </si>
  <si>
    <t>Ag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</si>
  <si>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</si>
  <si>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</si>
  <si>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</si>
  <si>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</si>
  <si>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</si>
  <si>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</si>
  <si>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</si>
  <si>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</si>
  <si>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</si>
  <si>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</si>
  <si>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</si>
  <si>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</si>
  <si>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</si>
  <si>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</si>
  <si>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</si>
  <si>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</si>
  <si>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</si>
  <si>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</si>
  <si>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</si>
  <si>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</si>
  <si>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</si>
  <si>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</si>
  <si>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</si>
  <si>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</si>
  <si>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</si>
  <si>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</si>
  <si>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</si>
  <si>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</si>
  <si>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</si>
  <si>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</si>
  <si>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</si>
  <si>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</si>
  <si>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</si>
  <si>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</si>
  <si>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</si>
  <si>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</si>
  <si>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</si>
  <si>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</si>
  <si>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</si>
  <si>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AVERAGE</t>
  </si>
  <si>
    <t>Woodie-Woodie; Jones</t>
  </si>
  <si>
    <t>Woodie-Woodie; Ostwald</t>
  </si>
  <si>
    <t>Ant Hill; Ostwald</t>
  </si>
  <si>
    <t>Mt Sydney; Ostwald</t>
  </si>
  <si>
    <t>Balfour Downs; Ostwald</t>
  </si>
  <si>
    <t>Ripon Hills; Ostwald</t>
  </si>
  <si>
    <t>Sunday Hill; Ostwald</t>
  </si>
  <si>
    <t>Oxidized ore</t>
  </si>
  <si>
    <t>Western Australia</t>
  </si>
  <si>
    <t>Proterozooic</t>
  </si>
  <si>
    <t>Rothery, E., 2006, Discovery of large manganese deposits at Woodie Woodie, WA, in Neumayer, P., Outcrop to orebody: Innovative geoscience in exploration and mining: Australian Institute of Geoscientists Bulletin, v. 44, p. 50-52.</t>
  </si>
  <si>
    <t>~1025</t>
  </si>
  <si>
    <t>(hydrothermal phase)</t>
  </si>
  <si>
    <t>Jones, S., 2011, Proterozoic deformation in the east Pilbara Craton and tectonic setting of fault-hosted manganese at the Woodie Woodie mine. Australian Journal of Earth Sciences, v. 58, p. 639-673.</t>
  </si>
  <si>
    <r>
      <t>Ostwald, J., 1993, manganese oxide mineralogy, petrography and genesis, Pilbara Manganese Group, Western Australia. </t>
    </r>
    <r>
      <rPr>
        <i/>
        <sz val="10"/>
        <color rgb="FF222222"/>
        <rFont val="Arial"/>
        <family val="2"/>
      </rPr>
      <t>Mineralium Deposita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28</t>
    </r>
    <r>
      <rPr>
        <sz val="10"/>
        <color rgb="FF222222"/>
        <rFont val="Arial"/>
        <family val="2"/>
      </rPr>
      <t>(3), 198-209.</t>
    </r>
  </si>
  <si>
    <r>
      <t>Jones, S., McNaughton, N. J., &amp; Grguric, B., 2013, Structural controls and timing of fault-hosted manganese at Woodie Woodie, East Pilbara, Western Australia. </t>
    </r>
    <r>
      <rPr>
        <i/>
        <sz val="10"/>
        <color rgb="FF222222"/>
        <rFont val="Arial"/>
        <family val="2"/>
      </rPr>
      <t>Ore Geology Reviews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50</t>
    </r>
    <r>
      <rPr>
        <sz val="10"/>
        <color rgb="FF222222"/>
        <rFont val="Arial"/>
        <family val="2"/>
      </rPr>
      <t>, 52-82.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</si>
</sst>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70" formatCode="0.0000"/>
    <numFmt numFmtId="171" formatCode="0.000"/>
  </numFmts>
  <fonts count="15" x14ac:knownFonts="1">
    <font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i/>
      <sz val="10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right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171" fontId="4" fillId="2" borderId="0" xfId="0" applyNumberFormat="1" applyFont="1" applyFill="1" applyBorder="1" applyAlignment="1">
      <alignment wrapText="1"/>
    </xf>
    <xf numFmtId="170" fontId="0" fillId="0" borderId="0" xfId="0" applyNumberFormat="1"/>
    <xf numFmtId="171" fontId="0" fillId="0" borderId="0" xfId="0" applyNumberFormat="1"/>
    <xf numFmtId="2" fontId="0" fillId="0" borderId="0" xfId="0" applyNumberFormat="1"/>
    <xf numFmtId="1" fontId="0" fillId="0" borderId="0" xfId="0" applyNumberFormat="1"/>
    <xf numFmtId="164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3" borderId="0" xfId="0" applyFill="1"/>
    <xf numFmtId="2" fontId="0" fillId="3" borderId="0" xfId="0" applyNumberFormat="1" applyFill="1"/>
    <xf numFmtId="1" fontId="0" fillId="3" borderId="0" xfId="0" applyNumberFormat="1" applyFill="1"/>
    <xf numFmtId="2" fontId="0" fillId="0" borderId="2" xfId="0" applyNumberFormat="1" applyBorder="1"/>
    <xf numFmtId="2" fontId="0" fillId="0" borderId="0" xfId="0" applyNumberFormat="1" applyBorder="1"/>
    <xf numFmtId="171" fontId="0" fillId="0" borderId="0" xfId="0" applyNumberFormat="1" applyBorder="1"/>
    <xf numFmtId="171" fontId="0" fillId="3" borderId="0" xfId="0" applyNumberFormat="1" applyFill="1"/>
    <xf numFmtId="0" fontId="14" fillId="0" borderId="0" xfId="0" applyFont="1"/>
    <xf numFmtId="2" fontId="0" fillId="0" borderId="1" xfId="0" applyNumberFormat="1" applyBorder="1"/>
    <xf numFmtId="2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7"/>
  <sheetViews>
    <sheetView tabSelected="1" workbookViewId="0">
      <selection activeCell="A21" sqref="A21"/>
    </sheetView>
  </sheetViews>
  <sheetFormatPr defaultRowHeight="15" x14ac:dyDescent="0.25"/>
  <cols>
    <col min="1" max="1" width="24.85546875" customWidth="1"/>
    <col min="2" max="2" width="25.7109375" customWidth="1"/>
    <col min="3" max="3" width="5.28515625" customWidth="1"/>
    <col min="4" max="4" width="8.28515625" customWidth="1"/>
    <col min="5" max="5" width="10.28515625" customWidth="1"/>
    <col min="6" max="6" width="9.7109375" customWidth="1"/>
    <col min="10" max="10" width="9.28515625" customWidth="1"/>
  </cols>
  <sheetData>
    <row r="1" spans="1:90" x14ac:dyDescent="0.25">
      <c r="A1" s="15" t="s">
        <v>33</v>
      </c>
      <c r="B1" t="s">
        <v>80</v>
      </c>
      <c r="BZ1" s="16"/>
      <c r="CA1" s="16"/>
      <c r="CE1" s="16"/>
      <c r="CG1" s="16"/>
    </row>
    <row r="2" spans="1:90" x14ac:dyDescent="0.25">
      <c r="A2" s="17" t="s">
        <v>81</v>
      </c>
      <c r="B2" s="17" t="s">
        <v>82</v>
      </c>
      <c r="C2" s="17" t="s">
        <v>83</v>
      </c>
      <c r="D2" s="17" t="s">
        <v>84</v>
      </c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</row>
    <row r="3" spans="1:90" x14ac:dyDescent="0.25">
      <c r="A3" t="s">
        <v>151</v>
      </c>
      <c r="B3" t="s">
        <v>154</v>
      </c>
      <c r="C3" t="s">
        <v>152</v>
      </c>
      <c r="D3" s="12">
        <v>8.56</v>
      </c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</row>
    <row r="4" spans="1:90" x14ac:dyDescent="0.25">
      <c r="B4" t="s">
        <v>155</v>
      </c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BC4" t="s">
        <v>32</v>
      </c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85</v>
      </c>
      <c r="CB4" t="s">
        <v>86</v>
      </c>
      <c r="CC4" t="s">
        <v>87</v>
      </c>
      <c r="CE4" t="s">
        <v>86</v>
      </c>
      <c r="CF4" t="s">
        <v>86</v>
      </c>
      <c r="CG4" t="s">
        <v>87</v>
      </c>
      <c r="CH4" t="s">
        <v>87</v>
      </c>
    </row>
    <row r="5" spans="1:90" ht="15.75" x14ac:dyDescent="0.25">
      <c r="D5" s="19" t="s">
        <v>88</v>
      </c>
      <c r="P5" s="20" t="s">
        <v>89</v>
      </c>
      <c r="AI5" s="20" t="s">
        <v>90</v>
      </c>
      <c r="AX5" s="20" t="s">
        <v>91</v>
      </c>
      <c r="BC5" t="s">
        <v>92</v>
      </c>
      <c r="BL5" s="20" t="s">
        <v>93</v>
      </c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t="s">
        <v>94</v>
      </c>
      <c r="BZ5" s="16"/>
      <c r="CA5" s="16"/>
      <c r="CB5" t="s">
        <v>95</v>
      </c>
      <c r="CC5" t="s">
        <v>95</v>
      </c>
      <c r="CD5" t="s">
        <v>95</v>
      </c>
      <c r="CE5" s="16" t="s">
        <v>95</v>
      </c>
      <c r="CF5">
        <v>30.706</v>
      </c>
      <c r="CG5" s="16" t="s">
        <v>95</v>
      </c>
      <c r="CH5">
        <v>30.706</v>
      </c>
    </row>
    <row r="6" spans="1:90" ht="18" x14ac:dyDescent="0.25">
      <c r="B6" t="s">
        <v>96</v>
      </c>
      <c r="C6" s="22"/>
      <c r="D6" t="s">
        <v>73</v>
      </c>
      <c r="E6" t="s">
        <v>97</v>
      </c>
      <c r="F6" t="s">
        <v>45</v>
      </c>
      <c r="G6" t="s">
        <v>98</v>
      </c>
      <c r="H6" t="s">
        <v>0</v>
      </c>
      <c r="I6" t="s">
        <v>2</v>
      </c>
      <c r="J6" t="s">
        <v>1</v>
      </c>
      <c r="K6" t="s">
        <v>3</v>
      </c>
      <c r="L6" t="s">
        <v>4</v>
      </c>
      <c r="M6" t="s">
        <v>99</v>
      </c>
      <c r="N6" t="s">
        <v>46</v>
      </c>
      <c r="O6" t="s">
        <v>47</v>
      </c>
      <c r="P6" t="s">
        <v>6</v>
      </c>
      <c r="Q6" t="s">
        <v>32</v>
      </c>
      <c r="R6" t="s">
        <v>8</v>
      </c>
      <c r="S6" t="s">
        <v>10</v>
      </c>
      <c r="T6" t="s">
        <v>11</v>
      </c>
      <c r="U6" t="s">
        <v>12</v>
      </c>
      <c r="V6" t="s">
        <v>17</v>
      </c>
      <c r="W6" t="s">
        <v>18</v>
      </c>
      <c r="X6" t="s">
        <v>20</v>
      </c>
      <c r="Y6" t="s">
        <v>21</v>
      </c>
      <c r="Z6" t="s">
        <v>23</v>
      </c>
      <c r="AA6" t="s">
        <v>100</v>
      </c>
      <c r="AB6" t="s">
        <v>25</v>
      </c>
      <c r="AC6" t="s">
        <v>27</v>
      </c>
      <c r="AD6" t="s">
        <v>28</v>
      </c>
      <c r="AE6" t="s">
        <v>29</v>
      </c>
      <c r="AF6" t="s">
        <v>30</v>
      </c>
      <c r="AG6" t="s">
        <v>74</v>
      </c>
      <c r="AH6" t="s">
        <v>101</v>
      </c>
      <c r="AI6" s="23" t="s">
        <v>102</v>
      </c>
      <c r="AJ6" s="18" t="s">
        <v>7</v>
      </c>
      <c r="AK6" s="18" t="s">
        <v>103</v>
      </c>
      <c r="AL6" s="18" t="s">
        <v>104</v>
      </c>
      <c r="AM6" s="18" t="s">
        <v>105</v>
      </c>
      <c r="AN6" s="18" t="s">
        <v>106</v>
      </c>
      <c r="AO6" s="18" t="s">
        <v>107</v>
      </c>
      <c r="AP6" s="18" t="s">
        <v>15</v>
      </c>
      <c r="AQ6" s="18" t="s">
        <v>108</v>
      </c>
      <c r="AR6" s="18" t="s">
        <v>109</v>
      </c>
      <c r="AS6" s="18" t="s">
        <v>110</v>
      </c>
      <c r="AT6" s="18" t="s">
        <v>111</v>
      </c>
      <c r="AU6" s="18" t="s">
        <v>112</v>
      </c>
      <c r="AV6" s="18" t="s">
        <v>113</v>
      </c>
      <c r="AW6" s="18" t="s">
        <v>114</v>
      </c>
      <c r="AX6" t="s">
        <v>16</v>
      </c>
      <c r="AY6" t="s">
        <v>9</v>
      </c>
      <c r="AZ6" t="s">
        <v>22</v>
      </c>
      <c r="BA6" t="s">
        <v>19</v>
      </c>
      <c r="BB6" t="s">
        <v>24</v>
      </c>
      <c r="BC6" t="s">
        <v>13</v>
      </c>
      <c r="BD6" t="s">
        <v>14</v>
      </c>
      <c r="BE6" t="s">
        <v>26</v>
      </c>
      <c r="BF6" s="24" t="s">
        <v>115</v>
      </c>
      <c r="BG6" s="24" t="s">
        <v>116</v>
      </c>
      <c r="BH6" s="24" t="s">
        <v>117</v>
      </c>
      <c r="BI6" s="24" t="s">
        <v>118</v>
      </c>
      <c r="BJ6" s="25" t="s">
        <v>31</v>
      </c>
      <c r="BK6" s="24" t="s">
        <v>119</v>
      </c>
      <c r="BL6" s="26" t="s">
        <v>120</v>
      </c>
      <c r="BM6" s="26" t="s">
        <v>121</v>
      </c>
      <c r="BN6" s="26" t="s">
        <v>122</v>
      </c>
      <c r="BO6" s="26" t="s">
        <v>123</v>
      </c>
      <c r="BP6" s="26" t="s">
        <v>124</v>
      </c>
      <c r="BQ6" s="26" t="s">
        <v>125</v>
      </c>
      <c r="BR6" s="26" t="s">
        <v>126</v>
      </c>
      <c r="BS6" s="26" t="s">
        <v>127</v>
      </c>
      <c r="BT6" s="26" t="s">
        <v>128</v>
      </c>
      <c r="BU6" s="26" t="s">
        <v>129</v>
      </c>
      <c r="BV6" s="26" t="s">
        <v>130</v>
      </c>
      <c r="BW6" s="26" t="s">
        <v>131</v>
      </c>
      <c r="BX6" s="26" t="s">
        <v>129</v>
      </c>
      <c r="BY6" s="26" t="s">
        <v>130</v>
      </c>
      <c r="BZ6" s="18" t="s">
        <v>132</v>
      </c>
      <c r="CA6" s="18" t="s">
        <v>133</v>
      </c>
      <c r="CB6" s="18" t="s">
        <v>134</v>
      </c>
      <c r="CC6" s="18" t="s">
        <v>134</v>
      </c>
      <c r="CD6" s="18" t="s">
        <v>135</v>
      </c>
      <c r="CE6" s="18" t="s">
        <v>136</v>
      </c>
      <c r="CF6" s="18" t="s">
        <v>137</v>
      </c>
      <c r="CG6" s="18" t="s">
        <v>136</v>
      </c>
      <c r="CH6" s="18" t="s">
        <v>137</v>
      </c>
      <c r="CI6" s="18" t="s">
        <v>138</v>
      </c>
      <c r="CJ6" s="18" t="s">
        <v>139</v>
      </c>
      <c r="CK6" s="18" t="s">
        <v>140</v>
      </c>
      <c r="CL6" s="18" t="s">
        <v>141</v>
      </c>
    </row>
    <row r="7" spans="1:90" x14ac:dyDescent="0.25">
      <c r="B7" s="27" t="s">
        <v>142</v>
      </c>
      <c r="C7" s="27" t="s">
        <v>150</v>
      </c>
      <c r="D7" s="28">
        <f>(AVERAGE(D13:D20)+D8)/2</f>
        <v>61.075049999999997</v>
      </c>
      <c r="E7" s="28">
        <f t="shared" ref="E7:M7" si="0">(AVERAGE(E13:E20)+E8)/2</f>
        <v>5.6847249999999994</v>
      </c>
      <c r="F7" s="28">
        <f t="shared" si="0"/>
        <v>12.189782986111112</v>
      </c>
      <c r="G7" s="28">
        <f t="shared" si="0"/>
        <v>1.6468750000000001</v>
      </c>
      <c r="H7" s="28">
        <f t="shared" si="0"/>
        <v>0.52187499999999998</v>
      </c>
      <c r="I7" s="28">
        <f t="shared" si="0"/>
        <v>1.0225</v>
      </c>
      <c r="J7" s="28">
        <f t="shared" si="0"/>
        <v>1.5518749999999999</v>
      </c>
      <c r="K7" s="28">
        <f t="shared" si="0"/>
        <v>0.25625000000000003</v>
      </c>
      <c r="L7" s="28">
        <f t="shared" si="0"/>
        <v>9.6874999999999989E-2</v>
      </c>
      <c r="M7" s="28">
        <f t="shared" si="0"/>
        <v>3.5000000000000003E-2</v>
      </c>
      <c r="N7" s="28">
        <f>(AVERAGE(N13:N20))</f>
        <v>2.5449999999999999</v>
      </c>
      <c r="O7" s="28">
        <f>SUM(D7:N7)</f>
        <v>86.62580798611107</v>
      </c>
      <c r="P7" s="29">
        <f>(AVERAGE(P13:P20)+P8)/2</f>
        <v>101.42106060606061</v>
      </c>
      <c r="Q7" s="29">
        <f t="shared" ref="Q7" si="1">(AVERAGE(Q13:Q20)+Q8)/2</f>
        <v>6311.2000000000007</v>
      </c>
      <c r="R7" s="28">
        <f>R8</f>
        <v>0.65</v>
      </c>
      <c r="S7" s="29">
        <f t="shared" ref="S7" si="2">(AVERAGE(S13:S20)+S8)/2</f>
        <v>262.06806408544725</v>
      </c>
      <c r="T7" s="29">
        <f t="shared" ref="T7" si="3">(AVERAGE(T13:T20)+T8)/2</f>
        <v>77.164999999999992</v>
      </c>
      <c r="U7" s="29">
        <f t="shared" ref="U7" si="4">(AVERAGE(U13:U20)+U8)/2</f>
        <v>694.45</v>
      </c>
      <c r="V7" s="28">
        <f t="shared" ref="V7:W7" si="5">V8</f>
        <v>20.85</v>
      </c>
      <c r="W7" s="28">
        <f t="shared" si="5"/>
        <v>0.33</v>
      </c>
      <c r="X7" s="29">
        <f t="shared" ref="X7" si="6">(AVERAGE(X13:X20)+X8)/2</f>
        <v>130.6065997322624</v>
      </c>
      <c r="Y7" s="29">
        <f t="shared" ref="Y7" si="7">(AVERAGE(Y13:Y20)+Y8)/2</f>
        <v>426.39854260089686</v>
      </c>
      <c r="Z7" s="28">
        <f>Z8</f>
        <v>13.57</v>
      </c>
      <c r="AA7" s="29" t="e">
        <f t="shared" ref="AA7" si="8">(AVERAGE(AA13:AA20)+AA8)/2</f>
        <v>#DIV/0!</v>
      </c>
      <c r="AB7" s="29">
        <f t="shared" ref="AB7" si="9">(AVERAGE(AB13:AB20)+AB8)/2</f>
        <v>552.06772200772207</v>
      </c>
      <c r="AC7" s="28">
        <f t="shared" ref="AC7:AE7" si="10">AC8</f>
        <v>0.44</v>
      </c>
      <c r="AD7" s="28">
        <f t="shared" si="10"/>
        <v>3.79</v>
      </c>
      <c r="AE7" s="28">
        <f t="shared" si="10"/>
        <v>100.54</v>
      </c>
      <c r="AF7" s="28">
        <f>AF8</f>
        <v>19.38</v>
      </c>
      <c r="AG7" s="29">
        <f>(AVERAGE(AG13:AG20))</f>
        <v>461.97788697788707</v>
      </c>
      <c r="AH7" s="29"/>
      <c r="AI7" s="29"/>
      <c r="AJ7" s="28">
        <f t="shared" ref="AJ7" si="11">AJ8</f>
        <v>6.03</v>
      </c>
      <c r="AK7" s="28">
        <f t="shared" ref="AK7" si="12">AK8</f>
        <v>1.05</v>
      </c>
      <c r="AL7" s="29"/>
      <c r="AM7" s="28">
        <f t="shared" ref="AM7" si="13">AM8</f>
        <v>0.36</v>
      </c>
      <c r="AN7" s="28">
        <f t="shared" ref="AN7" si="14">AN8</f>
        <v>31.51</v>
      </c>
      <c r="AO7" s="29"/>
      <c r="AP7" s="28">
        <f t="shared" ref="AP7" si="15">AP8</f>
        <v>0.14000000000000001</v>
      </c>
      <c r="AQ7" s="29"/>
      <c r="AR7" s="28">
        <f t="shared" ref="AR7" si="16">AR8</f>
        <v>2.11</v>
      </c>
      <c r="AS7" s="29"/>
      <c r="AT7" s="28">
        <f t="shared" ref="AT7:AU7" si="17">AT8</f>
        <v>5.7</v>
      </c>
      <c r="AU7" s="28">
        <f t="shared" si="17"/>
        <v>0.03</v>
      </c>
      <c r="AV7" s="28">
        <f t="shared" ref="AV7" si="18">AV8</f>
        <v>6.51</v>
      </c>
      <c r="AW7" s="28">
        <f t="shared" ref="AW7" si="19">AW8</f>
        <v>6.51</v>
      </c>
      <c r="AX7" s="28">
        <f t="shared" ref="AX7" si="20">AX8</f>
        <v>16.02</v>
      </c>
      <c r="AY7" s="28">
        <f t="shared" ref="AY7" si="21">AY8</f>
        <v>24.9</v>
      </c>
      <c r="AZ7" s="28">
        <f t="shared" ref="AZ7" si="22">AZ8</f>
        <v>3.78</v>
      </c>
      <c r="BA7" s="28">
        <f t="shared" ref="BA7" si="23">BA8</f>
        <v>15.19</v>
      </c>
      <c r="BB7" s="28">
        <f t="shared" ref="BB7" si="24">BB8</f>
        <v>3.1</v>
      </c>
      <c r="BC7" s="28">
        <f t="shared" ref="BC7" si="25">BC8</f>
        <v>0.69</v>
      </c>
      <c r="BD7" s="28">
        <f t="shared" ref="BD7" si="26">BD8</f>
        <v>2.84</v>
      </c>
      <c r="BE7" s="28">
        <f t="shared" ref="BE7" si="27">BE8</f>
        <v>0.45</v>
      </c>
      <c r="BF7" s="28">
        <f t="shared" ref="BF7" si="28">BF8</f>
        <v>2.65</v>
      </c>
      <c r="BG7" s="28">
        <f t="shared" ref="BG7" si="29">BG8</f>
        <v>0.53</v>
      </c>
      <c r="BH7" s="28">
        <f t="shared" ref="BH7" si="30">BH8</f>
        <v>1.39</v>
      </c>
      <c r="BI7" s="28">
        <f t="shared" ref="BI7" si="31">BI8</f>
        <v>0.18</v>
      </c>
      <c r="BJ7" s="28">
        <f t="shared" ref="BJ7" si="32">BJ8</f>
        <v>1.04</v>
      </c>
      <c r="BK7" s="28">
        <f t="shared" ref="BK7" si="33">BK8</f>
        <v>0.15</v>
      </c>
      <c r="BL7" s="28">
        <f t="shared" ref="BL7" si="34">BL8</f>
        <v>43.651226158038149</v>
      </c>
      <c r="BM7" s="28">
        <f t="shared" ref="BM7" si="35">BM8</f>
        <v>26.018808777429467</v>
      </c>
      <c r="BN7" s="28">
        <f t="shared" ref="BN7" si="36">BN8</f>
        <v>27.591240875912405</v>
      </c>
      <c r="BO7" s="28">
        <f t="shared" ref="BO7" si="37">BO8</f>
        <v>21.364275668073137</v>
      </c>
      <c r="BP7" s="28">
        <f t="shared" ref="BP7" si="38">BP8</f>
        <v>13.419913419913419</v>
      </c>
      <c r="BQ7" s="28">
        <f t="shared" ref="BQ7" si="39">BQ8</f>
        <v>7.931034482758621</v>
      </c>
      <c r="BR7" s="28">
        <f t="shared" ref="BR7" si="40">BR8</f>
        <v>9.2810457516339859</v>
      </c>
      <c r="BS7" s="28">
        <f t="shared" ref="BS7" si="41">BS8</f>
        <v>7.7586206896551726</v>
      </c>
      <c r="BT7" s="28">
        <f t="shared" ref="BT7" si="42">BT8</f>
        <v>4.193548387096774</v>
      </c>
      <c r="BU7" s="28">
        <f t="shared" ref="BU7" si="43">BU8</f>
        <v>0.74972772126700671</v>
      </c>
      <c r="BV7" s="28">
        <f t="shared" ref="BV7" si="44">BV8</f>
        <v>0.71065125014579444</v>
      </c>
      <c r="BW7" s="28">
        <f t="shared" ref="BW7" si="45">BW8</f>
        <v>10.409138545378328</v>
      </c>
      <c r="BX7" s="28"/>
      <c r="BY7" s="28"/>
      <c r="BZ7" s="33">
        <f t="shared" ref="BZ7:CA7" si="46">(AVERAGE(BZ13:BZ20))</f>
        <v>1.5761547882888138E-2</v>
      </c>
      <c r="CA7" s="33">
        <f t="shared" si="46"/>
        <v>3.6738452117111867E-2</v>
      </c>
      <c r="CB7" s="28"/>
      <c r="CC7" s="28"/>
      <c r="CD7" s="28"/>
      <c r="CE7" s="28"/>
      <c r="CF7" s="28"/>
      <c r="CG7" s="28"/>
      <c r="CH7" s="28"/>
      <c r="CI7" s="33">
        <f t="shared" ref="CI7" si="47">(AVERAGE(CI13:CI20)+CI8)/2</f>
        <v>2.3E-2</v>
      </c>
      <c r="CJ7" s="28"/>
    </row>
    <row r="8" spans="1:90" x14ac:dyDescent="0.25">
      <c r="A8" t="s">
        <v>143</v>
      </c>
      <c r="B8" t="s">
        <v>40</v>
      </c>
      <c r="C8">
        <v>115</v>
      </c>
      <c r="D8" s="1">
        <v>56.81</v>
      </c>
      <c r="E8">
        <v>4.7699999999999996</v>
      </c>
      <c r="F8">
        <v>13.14</v>
      </c>
      <c r="G8">
        <v>0.61</v>
      </c>
      <c r="H8">
        <v>0.84</v>
      </c>
      <c r="I8">
        <v>0.85</v>
      </c>
      <c r="J8">
        <v>1.23</v>
      </c>
      <c r="K8">
        <v>0.17</v>
      </c>
      <c r="L8">
        <v>0.09</v>
      </c>
      <c r="M8">
        <v>0.02</v>
      </c>
      <c r="O8" s="1">
        <f>SUM(D8:N8)</f>
        <v>78.53</v>
      </c>
      <c r="P8">
        <v>50.38</v>
      </c>
      <c r="Q8">
        <v>6272</v>
      </c>
      <c r="R8">
        <v>0.65</v>
      </c>
      <c r="S8">
        <v>53.29</v>
      </c>
      <c r="T8">
        <v>76.83</v>
      </c>
      <c r="U8">
        <v>677.65</v>
      </c>
      <c r="V8">
        <v>20.85</v>
      </c>
      <c r="W8">
        <v>0.33</v>
      </c>
      <c r="X8">
        <v>47.08</v>
      </c>
      <c r="Y8">
        <v>678.75</v>
      </c>
      <c r="Z8">
        <v>13.57</v>
      </c>
      <c r="AB8">
        <v>797.62</v>
      </c>
      <c r="AC8">
        <v>0.44</v>
      </c>
      <c r="AD8">
        <v>3.79</v>
      </c>
      <c r="AE8">
        <v>100.54</v>
      </c>
      <c r="AF8">
        <v>19.38</v>
      </c>
      <c r="AJ8">
        <v>6.03</v>
      </c>
      <c r="AK8">
        <v>1.05</v>
      </c>
      <c r="AM8">
        <v>0.36</v>
      </c>
      <c r="AN8">
        <v>31.51</v>
      </c>
      <c r="AP8">
        <v>0.14000000000000001</v>
      </c>
      <c r="AR8">
        <v>2.11</v>
      </c>
      <c r="AT8">
        <v>5.7</v>
      </c>
      <c r="AU8">
        <v>0.03</v>
      </c>
      <c r="AV8">
        <v>6.51</v>
      </c>
      <c r="AW8">
        <v>6.51</v>
      </c>
      <c r="AX8">
        <v>16.02</v>
      </c>
      <c r="AY8">
        <v>24.9</v>
      </c>
      <c r="AZ8">
        <v>3.78</v>
      </c>
      <c r="BA8">
        <v>15.19</v>
      </c>
      <c r="BB8">
        <v>3.1</v>
      </c>
      <c r="BC8">
        <v>0.69</v>
      </c>
      <c r="BD8">
        <v>2.84</v>
      </c>
      <c r="BE8">
        <v>0.45</v>
      </c>
      <c r="BF8">
        <v>2.65</v>
      </c>
      <c r="BG8">
        <v>0.53</v>
      </c>
      <c r="BH8">
        <v>1.39</v>
      </c>
      <c r="BI8">
        <v>0.18</v>
      </c>
      <c r="BJ8">
        <v>1.04</v>
      </c>
      <c r="BK8">
        <v>0.15</v>
      </c>
      <c r="BL8" s="30">
        <f t="shared" ref="BL8:BS9" si="48">AX8/BL$4</f>
        <v>43.651226158038149</v>
      </c>
      <c r="BM8" s="31">
        <f t="shared" si="48"/>
        <v>26.018808777429467</v>
      </c>
      <c r="BN8" s="31">
        <f t="shared" si="48"/>
        <v>27.591240875912405</v>
      </c>
      <c r="BO8" s="31">
        <f t="shared" si="48"/>
        <v>21.364275668073137</v>
      </c>
      <c r="BP8" s="31">
        <f t="shared" si="48"/>
        <v>13.419913419913419</v>
      </c>
      <c r="BQ8" s="31">
        <f t="shared" si="48"/>
        <v>7.931034482758621</v>
      </c>
      <c r="BR8" s="31">
        <f t="shared" si="48"/>
        <v>9.2810457516339859</v>
      </c>
      <c r="BS8" s="31">
        <f t="shared" si="48"/>
        <v>7.7586206896551726</v>
      </c>
      <c r="BT8" s="31">
        <f>BJ8/BT$4</f>
        <v>4.193548387096774</v>
      </c>
      <c r="BU8" s="32">
        <f>BM8/((BL8*BN8)^0.5)</f>
        <v>0.74972772126700671</v>
      </c>
      <c r="BV8" s="32">
        <f>BQ8/((BP8*BR8)^0.5)</f>
        <v>0.71065125014579444</v>
      </c>
      <c r="BW8" s="32">
        <f>BL8/BT8</f>
        <v>10.409138545378328</v>
      </c>
      <c r="CI8" s="11">
        <v>0.04</v>
      </c>
    </row>
    <row r="9" spans="1:90" x14ac:dyDescent="0.25">
      <c r="A9" t="s">
        <v>143</v>
      </c>
      <c r="B9" t="s">
        <v>41</v>
      </c>
      <c r="C9">
        <v>52</v>
      </c>
      <c r="D9">
        <v>0.49</v>
      </c>
      <c r="E9">
        <v>0.86</v>
      </c>
      <c r="F9">
        <v>5.56</v>
      </c>
      <c r="G9">
        <v>0.31</v>
      </c>
      <c r="H9">
        <v>27.83</v>
      </c>
      <c r="I9">
        <v>19.43</v>
      </c>
      <c r="J9">
        <v>0.1</v>
      </c>
      <c r="K9">
        <v>0.05</v>
      </c>
      <c r="L9">
        <v>0.01</v>
      </c>
      <c r="M9">
        <v>0.02</v>
      </c>
      <c r="O9" s="1">
        <f t="shared" ref="O9:O14" si="49">SUM(D9:N9)</f>
        <v>54.66</v>
      </c>
      <c r="P9">
        <v>2.4</v>
      </c>
      <c r="Q9">
        <v>0</v>
      </c>
      <c r="R9">
        <v>0.1</v>
      </c>
      <c r="S9">
        <v>1.62</v>
      </c>
      <c r="T9">
        <v>14.6</v>
      </c>
      <c r="U9">
        <v>5.2</v>
      </c>
      <c r="V9">
        <v>0.27</v>
      </c>
      <c r="W9">
        <v>0.57999999999999996</v>
      </c>
      <c r="X9">
        <v>5.46</v>
      </c>
      <c r="Y9">
        <v>4.1100000000000003</v>
      </c>
      <c r="Z9">
        <v>2.71</v>
      </c>
      <c r="AB9">
        <v>11.07</v>
      </c>
      <c r="AC9">
        <v>0.28999999999999998</v>
      </c>
      <c r="AD9">
        <v>0.13</v>
      </c>
      <c r="AE9">
        <v>5.9</v>
      </c>
      <c r="AF9">
        <v>1.68</v>
      </c>
      <c r="AJ9">
        <v>0.3</v>
      </c>
      <c r="AK9">
        <v>0.08</v>
      </c>
      <c r="AM9">
        <v>0.2</v>
      </c>
      <c r="AN9">
        <v>0.82</v>
      </c>
      <c r="AP9">
        <v>0.13</v>
      </c>
      <c r="AR9">
        <v>0.56000000000000005</v>
      </c>
      <c r="AT9">
        <v>0.71</v>
      </c>
      <c r="AU9">
        <v>0.2</v>
      </c>
      <c r="AV9">
        <v>7.0000000000000007E-2</v>
      </c>
      <c r="AW9">
        <v>7.0000000000000007E-2</v>
      </c>
      <c r="AX9">
        <v>1.61</v>
      </c>
      <c r="AY9">
        <v>3.11</v>
      </c>
      <c r="AZ9">
        <v>0.35</v>
      </c>
      <c r="BA9">
        <v>1.35</v>
      </c>
      <c r="BB9">
        <v>0.28999999999999998</v>
      </c>
      <c r="BC9">
        <v>7.0000000000000007E-2</v>
      </c>
      <c r="BD9">
        <v>0.26</v>
      </c>
      <c r="BE9">
        <v>0.04</v>
      </c>
      <c r="BF9">
        <v>0.23</v>
      </c>
      <c r="BG9">
        <v>0.05</v>
      </c>
      <c r="BH9">
        <v>0.12</v>
      </c>
      <c r="BI9">
        <v>0.03</v>
      </c>
      <c r="BJ9">
        <v>0.1</v>
      </c>
      <c r="BK9">
        <v>0.02</v>
      </c>
      <c r="BL9" s="30">
        <f t="shared" si="48"/>
        <v>4.3869209809264307</v>
      </c>
      <c r="BM9" s="31">
        <f t="shared" si="48"/>
        <v>3.2497387669801463</v>
      </c>
      <c r="BN9" s="31">
        <f t="shared" si="48"/>
        <v>2.554744525547445</v>
      </c>
      <c r="BO9" s="31">
        <f t="shared" si="48"/>
        <v>1.89873417721519</v>
      </c>
      <c r="BP9" s="31">
        <f t="shared" si="48"/>
        <v>1.2554112554112553</v>
      </c>
      <c r="BQ9" s="31">
        <f t="shared" si="48"/>
        <v>0.80459770114942541</v>
      </c>
      <c r="BR9" s="31">
        <f t="shared" si="48"/>
        <v>0.84967320261437917</v>
      </c>
      <c r="BS9" s="31">
        <f t="shared" si="48"/>
        <v>0.68965517241379304</v>
      </c>
      <c r="BT9" s="31">
        <f>BJ9/BT$4</f>
        <v>0.40322580645161293</v>
      </c>
      <c r="BU9" s="32">
        <f>BM9/((BL9*BN9)^0.5)</f>
        <v>0.97072185331868011</v>
      </c>
      <c r="BV9" s="32">
        <f>BQ9/((BP9*BR9)^0.5)</f>
        <v>0.77904010842802973</v>
      </c>
      <c r="BW9" s="32">
        <f>BL9/BT9</f>
        <v>10.879564032697548</v>
      </c>
      <c r="CI9" s="11">
        <v>0.04</v>
      </c>
    </row>
    <row r="10" spans="1:90" x14ac:dyDescent="0.25">
      <c r="A10" t="s">
        <v>143</v>
      </c>
      <c r="B10" t="s">
        <v>43</v>
      </c>
      <c r="C10">
        <v>35</v>
      </c>
      <c r="D10">
        <v>4.84</v>
      </c>
      <c r="E10">
        <v>2.19</v>
      </c>
      <c r="F10">
        <v>17</v>
      </c>
      <c r="G10">
        <v>0.27</v>
      </c>
      <c r="H10">
        <v>22.57</v>
      </c>
      <c r="I10">
        <v>16.010000000000002</v>
      </c>
      <c r="J10">
        <v>0.15</v>
      </c>
      <c r="K10">
        <v>0.04</v>
      </c>
      <c r="L10">
        <v>0.02</v>
      </c>
      <c r="M10">
        <v>0.02</v>
      </c>
      <c r="O10" s="1">
        <f t="shared" si="49"/>
        <v>63.110000000000014</v>
      </c>
      <c r="P10">
        <v>22.68</v>
      </c>
      <c r="Q10">
        <v>537.6</v>
      </c>
      <c r="R10">
        <v>0.36</v>
      </c>
      <c r="S10">
        <v>8.9700000000000006</v>
      </c>
      <c r="T10">
        <v>16.96</v>
      </c>
      <c r="U10">
        <v>42.74</v>
      </c>
      <c r="V10">
        <v>3.58</v>
      </c>
      <c r="W10">
        <v>0.28999999999999998</v>
      </c>
      <c r="X10">
        <v>17.86</v>
      </c>
      <c r="Y10">
        <v>49.36</v>
      </c>
      <c r="Z10">
        <v>1.9</v>
      </c>
      <c r="AB10">
        <v>126.72</v>
      </c>
      <c r="AC10">
        <v>0.36</v>
      </c>
      <c r="AD10">
        <v>0.44</v>
      </c>
      <c r="AE10">
        <v>15.32</v>
      </c>
      <c r="AF10">
        <v>5.19</v>
      </c>
      <c r="AJ10">
        <v>0.86</v>
      </c>
      <c r="AK10">
        <v>0.17</v>
      </c>
      <c r="AM10">
        <v>0.16</v>
      </c>
      <c r="AN10">
        <v>4.1399999999999997</v>
      </c>
      <c r="AP10">
        <v>0.1</v>
      </c>
      <c r="AR10">
        <v>0.53</v>
      </c>
      <c r="AT10">
        <v>1.84</v>
      </c>
      <c r="AU10">
        <v>0.04</v>
      </c>
      <c r="AV10">
        <v>1.45</v>
      </c>
      <c r="AW10">
        <v>1.45</v>
      </c>
      <c r="AX10">
        <v>3.97</v>
      </c>
      <c r="AY10">
        <v>9.5500000000000007</v>
      </c>
      <c r="AZ10">
        <v>1</v>
      </c>
      <c r="BA10">
        <v>4.1399999999999997</v>
      </c>
      <c r="BB10">
        <v>0.95</v>
      </c>
      <c r="BC10">
        <v>0.59</v>
      </c>
      <c r="BD10">
        <v>0.85</v>
      </c>
      <c r="BE10">
        <v>0.13</v>
      </c>
      <c r="BF10">
        <v>0.77</v>
      </c>
      <c r="BG10">
        <v>0.15</v>
      </c>
      <c r="BH10">
        <v>0.39</v>
      </c>
      <c r="BI10">
        <v>0.06</v>
      </c>
      <c r="BJ10">
        <v>0.32</v>
      </c>
      <c r="BK10">
        <v>0.05</v>
      </c>
      <c r="BL10" s="30">
        <f t="shared" ref="BL10:BL12" si="50">AX10/BL$4</f>
        <v>10.817438692098094</v>
      </c>
      <c r="BM10" s="31">
        <f t="shared" ref="BM10:BM12" si="51">AY10/BM$4</f>
        <v>9.9791013584117039</v>
      </c>
      <c r="BN10" s="31">
        <f t="shared" ref="BN10:BN12" si="52">AZ10/BN$4</f>
        <v>7.2992700729926998</v>
      </c>
      <c r="BO10" s="31">
        <f t="shared" ref="BO10:BO12" si="53">BA10/BO$4</f>
        <v>5.8227848101265822</v>
      </c>
      <c r="BP10" s="31">
        <f t="shared" ref="BP10:BP12" si="54">BB10/BP$4</f>
        <v>4.1125541125541121</v>
      </c>
      <c r="BQ10" s="31">
        <f t="shared" ref="BQ10:BQ12" si="55">BC10/BQ$4</f>
        <v>6.7816091954022992</v>
      </c>
      <c r="BR10" s="31">
        <f t="shared" ref="BR10:BR12" si="56">BD10/BR$4</f>
        <v>2.7777777777777777</v>
      </c>
      <c r="BS10" s="31">
        <f t="shared" ref="BS10:BS12" si="57">BE10/BS$4</f>
        <v>2.2413793103448274</v>
      </c>
      <c r="BT10" s="31">
        <f t="shared" ref="BT10:BT12" si="58">BJ10/BT$4</f>
        <v>1.2903225806451613</v>
      </c>
      <c r="BU10" s="32">
        <f t="shared" ref="BU10:BU12" si="59">BM10/((BL10*BN10)^0.5)</f>
        <v>1.1230251856632403</v>
      </c>
      <c r="BV10" s="32">
        <f t="shared" ref="BV10:BV12" si="60">BQ10/((BP10*BR10)^0.5)</f>
        <v>2.0064493299293824</v>
      </c>
      <c r="BW10" s="32">
        <f t="shared" ref="BW10:BW12" si="61">BL10/BT10</f>
        <v>8.3835149863760225</v>
      </c>
      <c r="CI10" s="11">
        <v>0.03</v>
      </c>
    </row>
    <row r="11" spans="1:90" x14ac:dyDescent="0.25">
      <c r="A11" t="s">
        <v>143</v>
      </c>
      <c r="B11" t="s">
        <v>42</v>
      </c>
      <c r="C11">
        <v>25</v>
      </c>
      <c r="D11">
        <v>0.93</v>
      </c>
      <c r="E11">
        <v>5.79</v>
      </c>
      <c r="F11">
        <v>40.24</v>
      </c>
      <c r="G11">
        <v>7.02</v>
      </c>
      <c r="H11">
        <v>10.72</v>
      </c>
      <c r="I11">
        <v>7.52</v>
      </c>
      <c r="J11">
        <v>2.4700000000000002</v>
      </c>
      <c r="K11">
        <v>0.05</v>
      </c>
      <c r="L11">
        <v>0.04</v>
      </c>
      <c r="M11">
        <v>0.4</v>
      </c>
      <c r="O11" s="1">
        <f t="shared" si="49"/>
        <v>75.180000000000007</v>
      </c>
      <c r="P11">
        <v>32.14</v>
      </c>
      <c r="Q11">
        <v>179.20000000000002</v>
      </c>
      <c r="R11">
        <v>0.39</v>
      </c>
      <c r="S11">
        <v>22.77</v>
      </c>
      <c r="T11">
        <v>70.88</v>
      </c>
      <c r="U11">
        <v>69.58</v>
      </c>
      <c r="V11">
        <v>2.46</v>
      </c>
      <c r="W11">
        <v>7.01</v>
      </c>
      <c r="X11">
        <v>62.76</v>
      </c>
      <c r="Y11">
        <v>27.43</v>
      </c>
      <c r="Z11">
        <v>56.96</v>
      </c>
      <c r="AB11">
        <v>23.39</v>
      </c>
      <c r="AC11">
        <v>4.63</v>
      </c>
      <c r="AD11">
        <v>2.02</v>
      </c>
      <c r="AE11">
        <v>59</v>
      </c>
      <c r="AF11">
        <v>18.84</v>
      </c>
      <c r="AJ11">
        <v>1.21</v>
      </c>
      <c r="AK11">
        <v>0.52</v>
      </c>
      <c r="AM11">
        <v>3.46</v>
      </c>
      <c r="AN11">
        <v>10.59</v>
      </c>
      <c r="AP11">
        <v>2.92</v>
      </c>
      <c r="AR11">
        <v>2.17</v>
      </c>
      <c r="AT11">
        <v>2.93</v>
      </c>
      <c r="AU11">
        <v>0.64</v>
      </c>
      <c r="AV11">
        <v>1.41</v>
      </c>
      <c r="AW11">
        <v>1.41</v>
      </c>
      <c r="AX11">
        <v>19.43</v>
      </c>
      <c r="AY11">
        <v>36.58</v>
      </c>
      <c r="AZ11">
        <v>4.29</v>
      </c>
      <c r="BA11">
        <v>16.489999999999998</v>
      </c>
      <c r="BB11">
        <v>3.37</v>
      </c>
      <c r="BC11">
        <v>0.8</v>
      </c>
      <c r="BD11">
        <v>3.09</v>
      </c>
      <c r="BE11">
        <v>0.51</v>
      </c>
      <c r="BF11">
        <v>3.2</v>
      </c>
      <c r="BG11">
        <v>0.68</v>
      </c>
      <c r="BH11">
        <v>1.86</v>
      </c>
      <c r="BI11">
        <v>0.27</v>
      </c>
      <c r="BJ11">
        <v>1.7</v>
      </c>
      <c r="BK11">
        <v>0.25</v>
      </c>
      <c r="BL11" s="30">
        <f t="shared" si="50"/>
        <v>52.942779291553137</v>
      </c>
      <c r="BM11" s="31">
        <f t="shared" si="51"/>
        <v>38.223615464994772</v>
      </c>
      <c r="BN11" s="31">
        <f t="shared" si="52"/>
        <v>31.313868613138684</v>
      </c>
      <c r="BO11" s="31">
        <f t="shared" si="53"/>
        <v>23.192686357243318</v>
      </c>
      <c r="BP11" s="31">
        <f t="shared" si="54"/>
        <v>14.588744588744589</v>
      </c>
      <c r="BQ11" s="31">
        <f t="shared" si="55"/>
        <v>9.1954022988505759</v>
      </c>
      <c r="BR11" s="31">
        <f t="shared" si="56"/>
        <v>10.098039215686274</v>
      </c>
      <c r="BS11" s="31">
        <f t="shared" si="57"/>
        <v>8.7931034482758612</v>
      </c>
      <c r="BT11" s="31">
        <f t="shared" si="58"/>
        <v>6.854838709677419</v>
      </c>
      <c r="BU11" s="32">
        <f t="shared" si="59"/>
        <v>0.93877179445160541</v>
      </c>
      <c r="BV11" s="32">
        <f t="shared" si="60"/>
        <v>0.75760572425146178</v>
      </c>
      <c r="BW11" s="32">
        <f t="shared" si="61"/>
        <v>7.7234172142971635</v>
      </c>
      <c r="CI11" s="11">
        <v>2.73</v>
      </c>
    </row>
    <row r="12" spans="1:90" x14ac:dyDescent="0.25">
      <c r="A12" t="s">
        <v>143</v>
      </c>
      <c r="B12" t="s">
        <v>44</v>
      </c>
      <c r="C12">
        <v>25</v>
      </c>
      <c r="D12">
        <v>0.19</v>
      </c>
      <c r="E12">
        <v>10.38</v>
      </c>
      <c r="F12">
        <v>55.95</v>
      </c>
      <c r="G12">
        <v>12.77</v>
      </c>
      <c r="H12">
        <v>4.55</v>
      </c>
      <c r="I12">
        <v>3.59</v>
      </c>
      <c r="J12">
        <v>3.36</v>
      </c>
      <c r="K12">
        <v>2.5099999999999998</v>
      </c>
      <c r="L12">
        <v>0.23</v>
      </c>
      <c r="M12">
        <v>1.1299999999999999</v>
      </c>
      <c r="O12" s="1">
        <f t="shared" si="49"/>
        <v>94.660000000000011</v>
      </c>
      <c r="P12">
        <v>4.1500000000000004</v>
      </c>
      <c r="Q12">
        <v>806.4</v>
      </c>
      <c r="R12">
        <v>0.14000000000000001</v>
      </c>
      <c r="S12">
        <v>41.22</v>
      </c>
      <c r="T12">
        <v>61.38</v>
      </c>
      <c r="U12">
        <v>79.59</v>
      </c>
      <c r="V12">
        <v>1.36</v>
      </c>
      <c r="W12">
        <v>15.31</v>
      </c>
      <c r="X12">
        <v>70.11</v>
      </c>
      <c r="Y12">
        <v>3.77</v>
      </c>
      <c r="Z12">
        <v>70.88</v>
      </c>
      <c r="AB12">
        <v>262.36</v>
      </c>
      <c r="AC12">
        <v>5.74</v>
      </c>
      <c r="AD12">
        <v>1.3</v>
      </c>
      <c r="AE12">
        <v>153.84</v>
      </c>
      <c r="AF12">
        <v>28.21</v>
      </c>
      <c r="AJ12">
        <v>0.1</v>
      </c>
      <c r="AK12">
        <v>0.25</v>
      </c>
      <c r="AM12">
        <v>1.65</v>
      </c>
      <c r="AN12">
        <v>16.93</v>
      </c>
      <c r="AP12">
        <v>5.34</v>
      </c>
      <c r="AR12">
        <v>0.73</v>
      </c>
      <c r="AT12">
        <v>2.27</v>
      </c>
      <c r="AU12">
        <v>1.04</v>
      </c>
      <c r="AV12">
        <v>0.72</v>
      </c>
      <c r="AW12">
        <v>0.72</v>
      </c>
      <c r="AX12">
        <v>39.53</v>
      </c>
      <c r="AY12">
        <v>78.25</v>
      </c>
      <c r="AZ12">
        <v>9.15</v>
      </c>
      <c r="BA12">
        <v>35.450000000000003</v>
      </c>
      <c r="BB12">
        <v>6.79</v>
      </c>
      <c r="BC12">
        <v>1.86</v>
      </c>
      <c r="BD12">
        <v>6.07</v>
      </c>
      <c r="BE12">
        <v>0.9</v>
      </c>
      <c r="BF12">
        <v>5.59</v>
      </c>
      <c r="BG12">
        <v>1.1100000000000001</v>
      </c>
      <c r="BH12">
        <v>3.08</v>
      </c>
      <c r="BI12">
        <v>0.43</v>
      </c>
      <c r="BJ12">
        <v>2.67</v>
      </c>
      <c r="BK12">
        <v>0.41</v>
      </c>
      <c r="BL12" s="30">
        <f t="shared" si="50"/>
        <v>107.71117166212535</v>
      </c>
      <c r="BM12" s="31">
        <f t="shared" si="51"/>
        <v>81.765935214211083</v>
      </c>
      <c r="BN12" s="31">
        <f t="shared" si="52"/>
        <v>66.788321167883211</v>
      </c>
      <c r="BO12" s="31">
        <f t="shared" si="53"/>
        <v>49.859353023909989</v>
      </c>
      <c r="BP12" s="31">
        <f t="shared" si="54"/>
        <v>29.393939393939394</v>
      </c>
      <c r="BQ12" s="31">
        <f t="shared" si="55"/>
        <v>21.379310344827587</v>
      </c>
      <c r="BR12" s="31">
        <f t="shared" si="56"/>
        <v>19.836601307189543</v>
      </c>
      <c r="BS12" s="31">
        <f t="shared" si="57"/>
        <v>15.517241379310345</v>
      </c>
      <c r="BT12" s="31">
        <f t="shared" si="58"/>
        <v>10.766129032258064</v>
      </c>
      <c r="BU12" s="32">
        <f t="shared" si="59"/>
        <v>0.96403271002181334</v>
      </c>
      <c r="BV12" s="32">
        <f t="shared" si="60"/>
        <v>0.88538296566170638</v>
      </c>
      <c r="BW12" s="32">
        <f t="shared" si="61"/>
        <v>10.004633173111269</v>
      </c>
      <c r="CI12" s="11">
        <v>7.0000000000000007E-2</v>
      </c>
    </row>
    <row r="13" spans="1:90" x14ac:dyDescent="0.25">
      <c r="A13" t="s">
        <v>144</v>
      </c>
      <c r="B13" t="s">
        <v>40</v>
      </c>
      <c r="C13" s="5">
        <v>8</v>
      </c>
      <c r="D13" s="14">
        <v>81.336799999999997</v>
      </c>
      <c r="E13" s="14">
        <v>0.32890000000000003</v>
      </c>
      <c r="F13" s="5">
        <v>1.72</v>
      </c>
      <c r="G13" s="5">
        <v>0.47</v>
      </c>
      <c r="H13" s="5">
        <v>0.32</v>
      </c>
      <c r="I13" s="5">
        <v>0.2</v>
      </c>
      <c r="J13" s="5">
        <v>2.52</v>
      </c>
      <c r="K13" s="5">
        <v>0.12</v>
      </c>
      <c r="L13" s="5">
        <v>0.06</v>
      </c>
      <c r="M13" s="5">
        <v>0.01</v>
      </c>
      <c r="N13">
        <v>1.05</v>
      </c>
      <c r="O13" s="1">
        <f t="shared" si="49"/>
        <v>88.1357</v>
      </c>
      <c r="P13" s="13">
        <v>75.757575757575765</v>
      </c>
      <c r="Q13" s="13">
        <v>10483.199999999999</v>
      </c>
      <c r="S13" s="13">
        <v>39.319092122830433</v>
      </c>
      <c r="T13" s="13">
        <v>100</v>
      </c>
      <c r="U13" s="13">
        <v>1530</v>
      </c>
      <c r="X13" s="13">
        <v>78.580990629183404</v>
      </c>
      <c r="Y13" s="13">
        <v>185.65022421524662</v>
      </c>
      <c r="AB13" s="13">
        <v>338.22393822393821</v>
      </c>
      <c r="AG13" s="13">
        <v>241.03194103194105</v>
      </c>
      <c r="BZ13" s="11">
        <v>1.0007331989135325E-2</v>
      </c>
      <c r="CA13" s="10">
        <v>2.9992668010864677E-2</v>
      </c>
      <c r="CI13">
        <v>2E-3</v>
      </c>
    </row>
    <row r="14" spans="1:90" x14ac:dyDescent="0.25">
      <c r="A14" t="s">
        <v>144</v>
      </c>
      <c r="B14" t="s">
        <v>40</v>
      </c>
      <c r="C14" s="5">
        <v>6</v>
      </c>
      <c r="D14" s="14">
        <v>79.532399999999996</v>
      </c>
      <c r="E14" s="14">
        <v>2.2593999999999999</v>
      </c>
      <c r="F14" s="5">
        <v>1.3</v>
      </c>
      <c r="G14" s="5">
        <v>1.04</v>
      </c>
      <c r="H14" s="5">
        <v>0.21</v>
      </c>
      <c r="I14" s="5">
        <v>0.13</v>
      </c>
      <c r="J14" s="5">
        <v>1.45</v>
      </c>
      <c r="K14" s="5">
        <v>0.2</v>
      </c>
      <c r="L14" s="5">
        <v>0.06</v>
      </c>
      <c r="M14" s="5">
        <v>0.04</v>
      </c>
      <c r="N14">
        <v>1.7000000000000002</v>
      </c>
      <c r="O14" s="1">
        <f t="shared" si="49"/>
        <v>87.921800000000005</v>
      </c>
      <c r="P14" s="13">
        <v>75.757575757575765</v>
      </c>
      <c r="Q14" s="13">
        <v>19712.000000000004</v>
      </c>
      <c r="S14" s="13">
        <v>70.774365821094776</v>
      </c>
      <c r="T14" s="13">
        <v>100</v>
      </c>
      <c r="U14" s="13">
        <v>1110</v>
      </c>
      <c r="X14" s="13">
        <v>55.006693440428378</v>
      </c>
      <c r="Y14" s="13">
        <v>185.65022421524662</v>
      </c>
      <c r="AB14" s="13">
        <v>253.66795366795367</v>
      </c>
      <c r="AG14" s="13">
        <v>160.6879606879607</v>
      </c>
      <c r="BZ14" s="11">
        <v>1.8013197580443584E-2</v>
      </c>
      <c r="CA14" s="10">
        <v>3.1986802419556419E-2</v>
      </c>
      <c r="CI14">
        <v>2E-3</v>
      </c>
    </row>
    <row r="15" spans="1:90" x14ac:dyDescent="0.25">
      <c r="A15" t="s">
        <v>145</v>
      </c>
      <c r="B15" t="s">
        <v>40</v>
      </c>
      <c r="C15" s="5">
        <v>4</v>
      </c>
      <c r="D15" s="14">
        <v>72.453599999999994</v>
      </c>
      <c r="E15" s="14">
        <v>7.8077999999999994</v>
      </c>
      <c r="F15" s="8">
        <v>4.6527777777777779E-2</v>
      </c>
      <c r="G15" s="5">
        <v>2.2799999999999998</v>
      </c>
      <c r="H15" s="5">
        <v>0.12</v>
      </c>
      <c r="I15" s="5">
        <v>0.37</v>
      </c>
      <c r="J15" s="5">
        <v>2.71</v>
      </c>
      <c r="K15" s="5">
        <v>0.57999999999999996</v>
      </c>
      <c r="L15" s="5">
        <v>0.11</v>
      </c>
      <c r="M15" s="5">
        <v>0.05</v>
      </c>
      <c r="N15">
        <v>3.85</v>
      </c>
      <c r="O15" s="1">
        <f>SUM(D15:N15)</f>
        <v>90.377927777777771</v>
      </c>
      <c r="P15" s="13">
        <v>75.757575757575765</v>
      </c>
      <c r="Q15" s="13">
        <v>3852.8</v>
      </c>
      <c r="S15" s="13">
        <v>2044.5927903871827</v>
      </c>
      <c r="T15" s="13">
        <v>50</v>
      </c>
      <c r="U15" s="13">
        <v>550</v>
      </c>
      <c r="X15" s="13">
        <v>1100.1338688085677</v>
      </c>
      <c r="Y15" s="13">
        <v>185.65022421524662</v>
      </c>
      <c r="AB15" s="13">
        <v>422.7799227799228</v>
      </c>
      <c r="AG15" s="13">
        <v>2249.6314496314499</v>
      </c>
      <c r="BZ15" s="11">
        <v>1.8013197580443584E-2</v>
      </c>
      <c r="CA15" s="10">
        <v>1.1986802419556415E-2</v>
      </c>
      <c r="CI15">
        <v>4.0000000000000001E-3</v>
      </c>
    </row>
    <row r="16" spans="1:90" x14ac:dyDescent="0.25">
      <c r="A16" t="s">
        <v>146</v>
      </c>
      <c r="B16" t="s">
        <v>40</v>
      </c>
      <c r="C16" s="5">
        <v>4</v>
      </c>
      <c r="D16" s="14">
        <v>72.314799999999991</v>
      </c>
      <c r="E16" s="14">
        <v>3.3461999999999996</v>
      </c>
      <c r="F16" s="5">
        <v>4.26</v>
      </c>
      <c r="G16" s="5">
        <v>0.86</v>
      </c>
      <c r="H16" s="5">
        <v>0.14000000000000001</v>
      </c>
      <c r="I16" s="5">
        <v>0.12</v>
      </c>
      <c r="J16" s="5">
        <v>2.82</v>
      </c>
      <c r="K16" s="5">
        <v>0.14000000000000001</v>
      </c>
      <c r="L16" s="5">
        <v>0.06</v>
      </c>
      <c r="M16" s="5">
        <v>0.05</v>
      </c>
      <c r="N16">
        <v>1.31</v>
      </c>
      <c r="O16" s="1">
        <f>SUM(D16:N16)</f>
        <v>85.420999999999992</v>
      </c>
      <c r="P16" s="13">
        <v>689.39393939393938</v>
      </c>
      <c r="Q16" s="13">
        <v>11110.4</v>
      </c>
      <c r="S16" s="13">
        <v>39.319092122830433</v>
      </c>
      <c r="T16" s="13">
        <v>50</v>
      </c>
      <c r="U16" s="13">
        <v>520</v>
      </c>
      <c r="X16" s="13">
        <v>39.290495314591702</v>
      </c>
      <c r="Y16" s="13">
        <v>92.825112107623312</v>
      </c>
      <c r="AB16" s="13">
        <v>84.555984555984551</v>
      </c>
      <c r="AG16" s="13">
        <v>80.343980343980348</v>
      </c>
      <c r="BZ16" s="11">
        <v>1.4010264784789455E-2</v>
      </c>
      <c r="CA16" s="10">
        <v>5.9897352152105451E-3</v>
      </c>
      <c r="CI16">
        <v>2E-3</v>
      </c>
    </row>
    <row r="17" spans="1:87" x14ac:dyDescent="0.25">
      <c r="A17" t="s">
        <v>147</v>
      </c>
      <c r="B17" t="s">
        <v>40</v>
      </c>
      <c r="C17" s="5">
        <v>8</v>
      </c>
      <c r="D17" s="14">
        <v>70.232799999999997</v>
      </c>
      <c r="E17" s="14">
        <v>1.3441999999999998</v>
      </c>
      <c r="F17" s="5">
        <v>5.3</v>
      </c>
      <c r="G17" s="5">
        <v>6.59</v>
      </c>
      <c r="H17" s="5">
        <v>0.1</v>
      </c>
      <c r="I17" s="5">
        <v>0.09</v>
      </c>
      <c r="J17" s="5">
        <v>3</v>
      </c>
      <c r="K17" s="5">
        <v>0.46</v>
      </c>
      <c r="L17" s="5">
        <v>0.09</v>
      </c>
      <c r="M17" s="5">
        <v>0.02</v>
      </c>
      <c r="N17">
        <v>3.86</v>
      </c>
      <c r="O17" s="1">
        <f>SUM(D17:N17)</f>
        <v>91.086999999999989</v>
      </c>
      <c r="P17" s="13">
        <v>75.757575757575765</v>
      </c>
      <c r="Q17" s="13">
        <v>2329.6</v>
      </c>
      <c r="S17" s="13">
        <v>865.02002670226955</v>
      </c>
      <c r="T17" s="13">
        <v>80</v>
      </c>
      <c r="U17" s="13">
        <v>290</v>
      </c>
      <c r="X17" s="13">
        <v>86.439089692101732</v>
      </c>
      <c r="Y17" s="13">
        <v>185.65022421524662</v>
      </c>
      <c r="AB17" s="13">
        <v>507.33590733590734</v>
      </c>
      <c r="AG17" s="13">
        <v>80.343980343980348</v>
      </c>
      <c r="BZ17" s="11">
        <v>1.8013197580443584E-2</v>
      </c>
      <c r="CA17" s="10">
        <v>6.1986802419556418E-2</v>
      </c>
      <c r="CI17">
        <v>7.0000000000000001E-3</v>
      </c>
    </row>
    <row r="18" spans="1:87" x14ac:dyDescent="0.25">
      <c r="A18" t="s">
        <v>147</v>
      </c>
      <c r="B18" t="s">
        <v>40</v>
      </c>
      <c r="C18" s="5">
        <v>8</v>
      </c>
      <c r="D18" s="14">
        <v>66.346399999999988</v>
      </c>
      <c r="E18" s="14">
        <v>7.8506999999999998</v>
      </c>
      <c r="F18" s="5">
        <v>11.6</v>
      </c>
      <c r="G18" s="5">
        <v>5.6</v>
      </c>
      <c r="H18" s="5">
        <v>0.61</v>
      </c>
      <c r="I18" s="5">
        <v>1.49</v>
      </c>
      <c r="J18" s="5">
        <v>0.47</v>
      </c>
      <c r="K18" s="5">
        <v>0.04</v>
      </c>
      <c r="L18" s="5">
        <v>0.11</v>
      </c>
      <c r="M18" s="5">
        <v>0.19</v>
      </c>
      <c r="N18">
        <v>3.7199999999999998</v>
      </c>
      <c r="O18" s="1">
        <f>SUM(D18:N18)</f>
        <v>98.027099999999976</v>
      </c>
      <c r="P18" s="13">
        <v>75.757575757575765</v>
      </c>
      <c r="Q18" s="13">
        <v>89.600000000000009</v>
      </c>
      <c r="S18" s="13">
        <v>267.36982643524698</v>
      </c>
      <c r="T18" s="13">
        <v>90</v>
      </c>
      <c r="U18" s="13">
        <v>600</v>
      </c>
      <c r="X18" s="13">
        <v>125.72958500669345</v>
      </c>
      <c r="Y18" s="13">
        <v>185.65022421524662</v>
      </c>
      <c r="AB18" s="13">
        <v>507.33590733590734</v>
      </c>
      <c r="AG18" s="13">
        <v>321.37592137592139</v>
      </c>
      <c r="BZ18" s="11">
        <v>2.4017596773924781E-2</v>
      </c>
      <c r="CA18" s="10">
        <v>4.5982403226075226E-2</v>
      </c>
      <c r="CI18">
        <v>2E-3</v>
      </c>
    </row>
    <row r="19" spans="1:87" x14ac:dyDescent="0.25">
      <c r="A19" t="s">
        <v>148</v>
      </c>
      <c r="B19" t="s">
        <v>40</v>
      </c>
      <c r="C19" s="5">
        <v>8</v>
      </c>
      <c r="D19" s="14">
        <v>54.964799999999997</v>
      </c>
      <c r="E19" s="14">
        <v>27.169999999999998</v>
      </c>
      <c r="F19" s="5">
        <v>1.99</v>
      </c>
      <c r="G19" s="5">
        <v>3.33</v>
      </c>
      <c r="H19" s="5">
        <v>0.06</v>
      </c>
      <c r="I19" s="5">
        <v>0.16</v>
      </c>
      <c r="J19" s="5">
        <v>1.08</v>
      </c>
      <c r="K19" s="5">
        <v>1</v>
      </c>
      <c r="L19" s="5">
        <v>0.19</v>
      </c>
      <c r="M19" s="5">
        <v>0.02</v>
      </c>
      <c r="N19">
        <v>3.34</v>
      </c>
      <c r="O19" s="1">
        <f>SUM(D19:N19)</f>
        <v>93.304799999999986</v>
      </c>
      <c r="P19" s="13">
        <v>75.757575757575765</v>
      </c>
      <c r="Q19" s="13">
        <v>179.20000000000002</v>
      </c>
      <c r="S19" s="13">
        <v>228.05073431241652</v>
      </c>
      <c r="T19" s="13">
        <v>100</v>
      </c>
      <c r="U19" s="13">
        <v>170</v>
      </c>
      <c r="X19" s="13">
        <v>188.59437751004015</v>
      </c>
      <c r="Y19" s="13">
        <v>185.65022421524662</v>
      </c>
      <c r="AB19" s="13">
        <v>253.66795366795367</v>
      </c>
      <c r="AG19" s="13">
        <v>401.71990171990177</v>
      </c>
      <c r="BZ19" s="11">
        <v>1.8013197580443584E-2</v>
      </c>
      <c r="CA19" s="10">
        <v>5.1986802419556423E-2</v>
      </c>
      <c r="CI19">
        <v>1.2999999999999999E-2</v>
      </c>
    </row>
    <row r="20" spans="1:87" x14ac:dyDescent="0.25">
      <c r="A20" t="s">
        <v>149</v>
      </c>
      <c r="B20" t="s">
        <v>79</v>
      </c>
      <c r="C20" s="5">
        <v>3</v>
      </c>
      <c r="D20" s="14">
        <v>25.539199999999997</v>
      </c>
      <c r="E20" s="14">
        <v>2.6883999999999997</v>
      </c>
      <c r="F20" s="5">
        <v>63.7</v>
      </c>
      <c r="G20" s="5">
        <v>1.3</v>
      </c>
      <c r="H20" s="5">
        <v>7.0000000000000007E-2</v>
      </c>
      <c r="I20" s="5">
        <v>7</v>
      </c>
      <c r="J20" s="5">
        <v>0.94</v>
      </c>
      <c r="K20" s="5">
        <v>0.2</v>
      </c>
      <c r="L20" s="5">
        <v>0.15</v>
      </c>
      <c r="M20" s="5">
        <v>0.02</v>
      </c>
      <c r="N20">
        <v>1.53</v>
      </c>
      <c r="O20" s="1">
        <f>SUM(D20:N20)</f>
        <v>103.13759999999999</v>
      </c>
      <c r="P20" s="13">
        <v>75.757575757575765</v>
      </c>
      <c r="Q20" s="13">
        <v>3046.4</v>
      </c>
      <c r="S20" s="13">
        <v>212.32309746328434</v>
      </c>
      <c r="T20" s="13">
        <v>50</v>
      </c>
      <c r="U20" s="13">
        <v>920</v>
      </c>
      <c r="X20" s="13">
        <v>39.290495314591702</v>
      </c>
      <c r="Y20" s="13">
        <v>185.65022421524662</v>
      </c>
      <c r="AB20" s="13">
        <v>84.555984555984551</v>
      </c>
      <c r="AG20" s="13">
        <v>160.6879606879607</v>
      </c>
      <c r="BZ20" s="11">
        <v>6.0043991934811951E-3</v>
      </c>
      <c r="CA20" s="10">
        <v>5.3995600806518801E-2</v>
      </c>
      <c r="CI20">
        <v>1.6E-2</v>
      </c>
    </row>
    <row r="21" spans="1:87" x14ac:dyDescent="0.25">
      <c r="C21" s="5"/>
      <c r="D21" s="14"/>
      <c r="E21" s="14"/>
      <c r="F21" s="5"/>
      <c r="G21" s="5"/>
      <c r="H21" s="5"/>
      <c r="I21" s="5"/>
      <c r="J21" s="5"/>
      <c r="K21" s="5"/>
      <c r="L21" s="5"/>
      <c r="M21" s="5"/>
      <c r="O21" s="1"/>
      <c r="P21" s="13"/>
      <c r="Q21" s="13"/>
      <c r="S21" s="13"/>
      <c r="T21" s="13"/>
      <c r="U21" s="13"/>
      <c r="X21" s="13"/>
      <c r="Y21" s="13"/>
      <c r="AB21" s="13"/>
      <c r="AG21" s="13"/>
      <c r="BZ21" s="11"/>
      <c r="CA21" s="10"/>
    </row>
    <row r="22" spans="1:87" x14ac:dyDescent="0.25">
      <c r="A22" s="2" t="s">
        <v>158</v>
      </c>
      <c r="C22" t="s">
        <v>54</v>
      </c>
      <c r="E22" s="14"/>
      <c r="F22" s="14"/>
      <c r="G22" s="5"/>
      <c r="H22" s="5"/>
      <c r="I22" s="5"/>
      <c r="J22" s="5"/>
      <c r="K22" s="5"/>
      <c r="L22" s="5"/>
      <c r="M22" s="5"/>
      <c r="N22" s="5"/>
      <c r="Q22" s="13"/>
      <c r="R22" s="13"/>
      <c r="S22" s="4"/>
      <c r="T22" s="4"/>
      <c r="U22" s="4"/>
      <c r="V22" s="4"/>
      <c r="W22" s="4"/>
      <c r="X22" s="4"/>
      <c r="Y22" s="4"/>
      <c r="Z22" s="4"/>
    </row>
    <row r="23" spans="1:87" x14ac:dyDescent="0.25">
      <c r="A23" s="34" t="s">
        <v>156</v>
      </c>
      <c r="E23" s="14"/>
      <c r="F23" s="14"/>
      <c r="G23" s="5"/>
      <c r="H23" s="5"/>
      <c r="I23" s="5"/>
      <c r="J23" s="5"/>
      <c r="K23" s="5"/>
      <c r="L23" s="5"/>
      <c r="M23" s="5"/>
      <c r="N23" s="5"/>
      <c r="Q23" s="13"/>
      <c r="R23" s="13"/>
      <c r="S23" s="4"/>
      <c r="T23" s="4"/>
      <c r="U23" s="4"/>
      <c r="V23" s="4"/>
      <c r="W23" s="4"/>
      <c r="X23" s="4"/>
      <c r="Y23" s="4"/>
      <c r="Z23" s="4"/>
    </row>
    <row r="24" spans="1:87" x14ac:dyDescent="0.25">
      <c r="A24" s="2" t="s">
        <v>157</v>
      </c>
    </row>
    <row r="25" spans="1:87" x14ac:dyDescent="0.25">
      <c r="A25" s="34" t="s">
        <v>153</v>
      </c>
    </row>
    <row r="26" spans="1:87" x14ac:dyDescent="0.25">
      <c r="A26" s="34"/>
    </row>
    <row r="27" spans="1:87" x14ac:dyDescent="0.25">
      <c r="A27" t="s">
        <v>34</v>
      </c>
    </row>
    <row r="28" spans="1:87" x14ac:dyDescent="0.25">
      <c r="A28" t="s">
        <v>33</v>
      </c>
    </row>
    <row r="29" spans="1:87" x14ac:dyDescent="0.25">
      <c r="A29" t="s">
        <v>35</v>
      </c>
      <c r="B29" t="s">
        <v>36</v>
      </c>
      <c r="C29" t="s">
        <v>37</v>
      </c>
    </row>
    <row r="30" spans="1:87" x14ac:dyDescent="0.25">
      <c r="A30" s="12">
        <v>4.8460000000000001</v>
      </c>
      <c r="B30">
        <v>47.2</v>
      </c>
      <c r="C30" s="1">
        <f>A30*B30/100</f>
        <v>2.2873120000000005</v>
      </c>
    </row>
    <row r="31" spans="1:87" x14ac:dyDescent="0.25">
      <c r="A31" s="12">
        <v>1.85</v>
      </c>
      <c r="B31">
        <v>43.8</v>
      </c>
      <c r="C31" s="1">
        <f>A31*B31/100</f>
        <v>0.81030000000000002</v>
      </c>
    </row>
    <row r="32" spans="1:87" x14ac:dyDescent="0.25">
      <c r="A32" s="12">
        <v>1.7749999999999999</v>
      </c>
      <c r="B32">
        <v>43.9</v>
      </c>
      <c r="C32" s="1">
        <f t="shared" ref="C32:C45" si="62">A32*B32/100</f>
        <v>0.77922499999999995</v>
      </c>
    </row>
    <row r="33" spans="1:4" x14ac:dyDescent="0.25">
      <c r="A33" s="12">
        <v>1.2689999999999999</v>
      </c>
      <c r="B33">
        <v>43.9</v>
      </c>
      <c r="C33" s="1">
        <f t="shared" si="62"/>
        <v>0.55709099999999989</v>
      </c>
    </row>
    <row r="34" spans="1:4" x14ac:dyDescent="0.25">
      <c r="A34" s="12">
        <v>1.224</v>
      </c>
      <c r="B34">
        <v>39.9</v>
      </c>
      <c r="C34" s="1">
        <f t="shared" si="62"/>
        <v>0.48837599999999992</v>
      </c>
    </row>
    <row r="35" spans="1:4" x14ac:dyDescent="0.25">
      <c r="A35" s="12">
        <v>1.1000000000000001</v>
      </c>
      <c r="B35">
        <v>44.7</v>
      </c>
      <c r="C35" s="1">
        <f t="shared" si="62"/>
        <v>0.49170000000000008</v>
      </c>
    </row>
    <row r="36" spans="1:4" x14ac:dyDescent="0.25">
      <c r="A36" s="12">
        <v>0.92800000000000005</v>
      </c>
      <c r="B36">
        <v>45.8</v>
      </c>
      <c r="C36" s="1">
        <f t="shared" si="62"/>
        <v>0.42502400000000001</v>
      </c>
    </row>
    <row r="37" spans="1:4" x14ac:dyDescent="0.25">
      <c r="A37" s="12">
        <v>0.91400000000000003</v>
      </c>
      <c r="B37">
        <v>38.1</v>
      </c>
      <c r="C37" s="1">
        <f t="shared" si="62"/>
        <v>0.34823399999999999</v>
      </c>
    </row>
    <row r="38" spans="1:4" x14ac:dyDescent="0.25">
      <c r="A38" s="12">
        <v>0.83199999999999996</v>
      </c>
      <c r="B38">
        <v>43.5</v>
      </c>
      <c r="C38" s="1">
        <f t="shared" si="62"/>
        <v>0.36192000000000002</v>
      </c>
    </row>
    <row r="39" spans="1:4" x14ac:dyDescent="0.25">
      <c r="A39" s="12">
        <v>0.82399999999999995</v>
      </c>
      <c r="B39">
        <v>43.6</v>
      </c>
      <c r="C39" s="1">
        <f t="shared" si="62"/>
        <v>0.35926400000000003</v>
      </c>
    </row>
    <row r="40" spans="1:4" x14ac:dyDescent="0.25">
      <c r="A40" s="12">
        <v>0.67700000000000005</v>
      </c>
      <c r="B40">
        <v>48.5</v>
      </c>
      <c r="C40" s="1">
        <f t="shared" si="62"/>
        <v>0.32834500000000005</v>
      </c>
    </row>
    <row r="41" spans="1:4" x14ac:dyDescent="0.25">
      <c r="A41" s="12">
        <v>0.67200000000000004</v>
      </c>
      <c r="B41">
        <v>40.200000000000003</v>
      </c>
      <c r="C41" s="1">
        <f t="shared" si="62"/>
        <v>0.270144</v>
      </c>
    </row>
    <row r="42" spans="1:4" x14ac:dyDescent="0.25">
      <c r="A42" s="12">
        <v>0.66200000000000003</v>
      </c>
      <c r="B42">
        <v>44.5</v>
      </c>
      <c r="C42" s="1">
        <f t="shared" si="62"/>
        <v>0.29459000000000002</v>
      </c>
    </row>
    <row r="43" spans="1:4" x14ac:dyDescent="0.25">
      <c r="A43" s="12">
        <v>0.65900000000000003</v>
      </c>
      <c r="B43">
        <v>46.2</v>
      </c>
      <c r="C43" s="1">
        <f t="shared" si="62"/>
        <v>0.30445800000000001</v>
      </c>
    </row>
    <row r="44" spans="1:4" x14ac:dyDescent="0.25">
      <c r="A44" s="12">
        <v>0.60899999999999999</v>
      </c>
      <c r="B44">
        <v>38.1</v>
      </c>
      <c r="C44" s="1">
        <f t="shared" si="62"/>
        <v>0.23202899999999999</v>
      </c>
    </row>
    <row r="45" spans="1:4" x14ac:dyDescent="0.25">
      <c r="A45" s="35">
        <v>0.55000000000000004</v>
      </c>
      <c r="B45" s="35">
        <v>40</v>
      </c>
      <c r="C45" s="1">
        <f t="shared" si="62"/>
        <v>0.22</v>
      </c>
    </row>
    <row r="46" spans="1:4" x14ac:dyDescent="0.25">
      <c r="A46" s="12">
        <f>SUM(A30:A45)</f>
        <v>19.391000000000002</v>
      </c>
      <c r="C46" s="12">
        <f>SUM(C30:C45)</f>
        <v>8.5580120000000015</v>
      </c>
      <c r="D46" t="s">
        <v>38</v>
      </c>
    </row>
    <row r="47" spans="1:4" x14ac:dyDescent="0.25">
      <c r="C47" s="36">
        <f>C46/A46</f>
        <v>0.44133938425042551</v>
      </c>
      <c r="D47" t="s">
        <v>39</v>
      </c>
    </row>
  </sheetData>
  <sortState ref="A15:BG20">
    <sortCondition descending="1" ref="B15:B20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31"/>
  <sheetViews>
    <sheetView topLeftCell="V1" workbookViewId="0">
      <selection activeCell="AE3" sqref="AE3:AF13"/>
    </sheetView>
  </sheetViews>
  <sheetFormatPr defaultRowHeight="15" x14ac:dyDescent="0.25"/>
  <cols>
    <col min="2" max="2" width="17.140625" customWidth="1"/>
    <col min="3" max="11" width="9.42578125" bestFit="1" customWidth="1"/>
    <col min="12" max="14" width="11.5703125" customWidth="1"/>
    <col min="15" max="17" width="9.42578125" bestFit="1" customWidth="1"/>
    <col min="20" max="24" width="9.42578125" bestFit="1" customWidth="1"/>
    <col min="25" max="25" width="11.42578125" bestFit="1" customWidth="1"/>
    <col min="26" max="31" width="9.42578125" bestFit="1" customWidth="1"/>
    <col min="33" max="34" width="9.42578125" bestFit="1" customWidth="1"/>
  </cols>
  <sheetData>
    <row r="2" spans="1:39" x14ac:dyDescent="0.25">
      <c r="A2" s="3" t="s">
        <v>61</v>
      </c>
      <c r="B2" s="3"/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O2">
        <f>(2*75/(2*75+3*16))</f>
        <v>0.75757575757575757</v>
      </c>
      <c r="P2">
        <v>0.89600000000000002</v>
      </c>
      <c r="Q2" s="3">
        <f>58.9/(58.9+16)</f>
        <v>0.78638184245660869</v>
      </c>
      <c r="R2">
        <v>1</v>
      </c>
      <c r="S2">
        <v>1</v>
      </c>
      <c r="T2" s="3">
        <f>58.7/(58.7+16)</f>
        <v>0.785809906291834</v>
      </c>
      <c r="U2" s="3">
        <f>207/(207+16)</f>
        <v>0.9282511210762332</v>
      </c>
      <c r="V2">
        <v>1</v>
      </c>
      <c r="W2">
        <f>87.6/(87.6+16)</f>
        <v>0.84555984555984554</v>
      </c>
      <c r="X2">
        <f>65.4/(65.4+16)</f>
        <v>0.80343980343980348</v>
      </c>
      <c r="Y2" s="3"/>
      <c r="Z2" s="3"/>
      <c r="AA2" s="3"/>
      <c r="AB2" s="3"/>
      <c r="AE2" s="3"/>
      <c r="AF2">
        <f>12.011/(12.011+3*16)</f>
        <v>0.2001466397827065</v>
      </c>
      <c r="AG2" s="3"/>
      <c r="AH2" s="3"/>
      <c r="AI2" s="3"/>
      <c r="AJ2" s="3"/>
      <c r="AK2" s="3"/>
      <c r="AL2" s="3"/>
    </row>
    <row r="3" spans="1:39" ht="32.25" x14ac:dyDescent="0.25">
      <c r="A3" s="4" t="s">
        <v>59</v>
      </c>
      <c r="C3" s="4" t="s">
        <v>75</v>
      </c>
      <c r="D3" s="4" t="s">
        <v>76</v>
      </c>
      <c r="E3" s="4" t="s">
        <v>70</v>
      </c>
      <c r="F3" s="4" t="s">
        <v>62</v>
      </c>
      <c r="G3" s="4" t="s">
        <v>55</v>
      </c>
      <c r="H3" s="4" t="s">
        <v>57</v>
      </c>
      <c r="I3" s="4" t="s">
        <v>66</v>
      </c>
      <c r="J3" s="4" t="s">
        <v>68</v>
      </c>
      <c r="K3" s="4" t="s">
        <v>69</v>
      </c>
      <c r="L3" s="4" t="s">
        <v>71</v>
      </c>
      <c r="M3" s="4" t="s">
        <v>46</v>
      </c>
      <c r="N3" s="4"/>
      <c r="O3" s="4" t="s">
        <v>6</v>
      </c>
      <c r="P3" s="4" t="s">
        <v>32</v>
      </c>
      <c r="Q3" s="4" t="s">
        <v>10</v>
      </c>
      <c r="R3" s="4" t="s">
        <v>11</v>
      </c>
      <c r="S3" s="4" t="s">
        <v>12</v>
      </c>
      <c r="T3" s="4" t="s">
        <v>20</v>
      </c>
      <c r="U3" s="4" t="s">
        <v>21</v>
      </c>
      <c r="V3" s="4" t="s">
        <v>5</v>
      </c>
      <c r="W3" s="4" t="s">
        <v>25</v>
      </c>
      <c r="X3" s="4" t="s">
        <v>74</v>
      </c>
      <c r="AE3" t="s">
        <v>78</v>
      </c>
      <c r="AF3" t="s">
        <v>77</v>
      </c>
      <c r="AG3" s="4" t="s">
        <v>56</v>
      </c>
      <c r="AH3" s="4" t="s">
        <v>63</v>
      </c>
      <c r="AI3" s="4" t="s">
        <v>65</v>
      </c>
      <c r="AJ3" s="4" t="s">
        <v>67</v>
      </c>
      <c r="AK3" s="4" t="s">
        <v>58</v>
      </c>
      <c r="AL3" s="4" t="s">
        <v>72</v>
      </c>
      <c r="AM3" s="4" t="s">
        <v>64</v>
      </c>
    </row>
    <row r="4" spans="1:39" x14ac:dyDescent="0.25">
      <c r="A4" s="5">
        <v>8</v>
      </c>
      <c r="B4" t="s">
        <v>48</v>
      </c>
      <c r="C4" s="5">
        <v>81.336799999999997</v>
      </c>
      <c r="D4" s="5">
        <v>0.32890000000000003</v>
      </c>
      <c r="E4" s="5">
        <v>1.72</v>
      </c>
      <c r="F4" s="5">
        <v>0.47</v>
      </c>
      <c r="G4" s="5">
        <v>0.32</v>
      </c>
      <c r="H4" s="5">
        <v>0.2</v>
      </c>
      <c r="I4" s="5">
        <v>2.52</v>
      </c>
      <c r="J4" s="5">
        <v>0.12</v>
      </c>
      <c r="K4" s="5">
        <v>0.06</v>
      </c>
      <c r="L4" s="5">
        <v>0.01</v>
      </c>
      <c r="M4">
        <v>1.05</v>
      </c>
      <c r="O4" s="13">
        <v>75.757575757575765</v>
      </c>
      <c r="P4" s="13">
        <v>10483.199999999999</v>
      </c>
      <c r="Q4" s="13">
        <v>39.319092122830433</v>
      </c>
      <c r="R4" s="13">
        <v>100</v>
      </c>
      <c r="S4" s="13">
        <v>1530</v>
      </c>
      <c r="T4" s="13">
        <v>78.580990629183404</v>
      </c>
      <c r="U4" s="13">
        <v>185.65022421524662</v>
      </c>
      <c r="V4" s="13">
        <v>20</v>
      </c>
      <c r="W4" s="13">
        <v>338.22393822393821</v>
      </c>
      <c r="X4" s="13">
        <v>241.03194103194105</v>
      </c>
      <c r="AE4" s="10">
        <f>AG4-AF4</f>
        <v>2.9992668010864677E-2</v>
      </c>
      <c r="AF4" s="11">
        <f>AH4*AF$2</f>
        <v>1.0007331989135325E-2</v>
      </c>
      <c r="AG4" s="5">
        <v>0.04</v>
      </c>
      <c r="AH4" s="5">
        <v>0.05</v>
      </c>
      <c r="AI4" s="5">
        <v>1</v>
      </c>
      <c r="AJ4" s="6">
        <v>54.3</v>
      </c>
      <c r="AK4" s="6">
        <v>254.8</v>
      </c>
      <c r="AL4" s="5">
        <v>0.93</v>
      </c>
      <c r="AM4" s="9">
        <v>0.05</v>
      </c>
    </row>
    <row r="5" spans="1:39" x14ac:dyDescent="0.25">
      <c r="A5" s="5">
        <v>6</v>
      </c>
      <c r="B5" t="s">
        <v>48</v>
      </c>
      <c r="C5" s="5">
        <v>79.532399999999996</v>
      </c>
      <c r="D5" s="5">
        <v>2.2593999999999999</v>
      </c>
      <c r="E5" s="5">
        <v>1.3</v>
      </c>
      <c r="F5" s="5">
        <v>1.04</v>
      </c>
      <c r="G5" s="5">
        <v>0.21</v>
      </c>
      <c r="H5" s="5">
        <v>0.13</v>
      </c>
      <c r="I5" s="5">
        <v>1.45</v>
      </c>
      <c r="J5" s="5">
        <v>0.2</v>
      </c>
      <c r="K5" s="5">
        <v>0.06</v>
      </c>
      <c r="L5" s="5">
        <v>0.04</v>
      </c>
      <c r="M5">
        <v>1.7000000000000002</v>
      </c>
      <c r="O5" s="13">
        <v>75.757575757575765</v>
      </c>
      <c r="P5" s="13">
        <v>19712.000000000004</v>
      </c>
      <c r="Q5" s="13">
        <v>70.774365821094776</v>
      </c>
      <c r="R5" s="13">
        <v>100</v>
      </c>
      <c r="S5" s="13">
        <v>1110</v>
      </c>
      <c r="T5" s="13">
        <v>55.006693440428378</v>
      </c>
      <c r="U5" s="13">
        <v>185.65022421524662</v>
      </c>
      <c r="V5" s="13">
        <v>20</v>
      </c>
      <c r="W5" s="13">
        <v>253.66795366795367</v>
      </c>
      <c r="X5" s="13">
        <v>160.6879606879607</v>
      </c>
      <c r="AE5" s="10">
        <f t="shared" ref="AE5:AE12" si="0">AG5-AF5</f>
        <v>3.1986802419556419E-2</v>
      </c>
      <c r="AF5" s="11">
        <f t="shared" ref="AF5:AF12" si="1">AH5*AF$2</f>
        <v>1.8013197580443584E-2</v>
      </c>
      <c r="AG5" s="5">
        <v>0.05</v>
      </c>
      <c r="AH5" s="5">
        <v>0.09</v>
      </c>
      <c r="AI5" s="5">
        <v>1.61</v>
      </c>
      <c r="AJ5" s="5">
        <v>54</v>
      </c>
      <c r="AK5" s="5">
        <v>34.200000000000003</v>
      </c>
      <c r="AL5" s="5">
        <v>0.94</v>
      </c>
      <c r="AM5" s="9">
        <v>0.05</v>
      </c>
    </row>
    <row r="6" spans="1:39" x14ac:dyDescent="0.25">
      <c r="A6" s="5">
        <v>8</v>
      </c>
      <c r="B6" t="s">
        <v>49</v>
      </c>
      <c r="C6" s="5">
        <v>54.964799999999997</v>
      </c>
      <c r="D6" s="5">
        <v>27.169999999999998</v>
      </c>
      <c r="E6" s="5">
        <v>1.99</v>
      </c>
      <c r="F6" s="5">
        <v>3.33</v>
      </c>
      <c r="G6" s="5">
        <v>0.06</v>
      </c>
      <c r="H6" s="5">
        <v>0.16</v>
      </c>
      <c r="I6" s="5">
        <v>1.08</v>
      </c>
      <c r="J6" s="5">
        <v>1</v>
      </c>
      <c r="K6" s="5">
        <v>0.19</v>
      </c>
      <c r="L6" s="5">
        <v>0.02</v>
      </c>
      <c r="M6">
        <v>3.34</v>
      </c>
      <c r="O6" s="13">
        <v>75.757575757575765</v>
      </c>
      <c r="P6" s="13">
        <v>179.20000000000002</v>
      </c>
      <c r="Q6" s="13">
        <v>228.05073431241652</v>
      </c>
      <c r="R6" s="13">
        <v>100</v>
      </c>
      <c r="S6" s="13">
        <v>170</v>
      </c>
      <c r="T6" s="13">
        <v>188.59437751004015</v>
      </c>
      <c r="U6" s="13">
        <v>185.65022421524662</v>
      </c>
      <c r="V6" s="13">
        <v>130</v>
      </c>
      <c r="W6" s="13">
        <v>253.66795366795367</v>
      </c>
      <c r="X6" s="13">
        <v>401.71990171990177</v>
      </c>
      <c r="AE6" s="10">
        <f t="shared" si="0"/>
        <v>1.1986802419556415E-2</v>
      </c>
      <c r="AF6" s="11">
        <f t="shared" si="1"/>
        <v>1.8013197580443584E-2</v>
      </c>
      <c r="AG6" s="5">
        <v>0.03</v>
      </c>
      <c r="AH6" s="5">
        <v>0.09</v>
      </c>
      <c r="AI6" s="5">
        <v>3.25</v>
      </c>
      <c r="AJ6" s="5">
        <v>35.700000000000003</v>
      </c>
      <c r="AK6" s="5">
        <v>1.9</v>
      </c>
      <c r="AL6" s="5">
        <v>0.9</v>
      </c>
      <c r="AM6" s="9">
        <v>0.05</v>
      </c>
    </row>
    <row r="7" spans="1:39" x14ac:dyDescent="0.25">
      <c r="A7" s="5">
        <v>4</v>
      </c>
      <c r="B7" t="s">
        <v>50</v>
      </c>
      <c r="C7" s="5">
        <v>72.314799999999991</v>
      </c>
      <c r="D7" s="5">
        <v>3.3461999999999996</v>
      </c>
      <c r="E7" s="5">
        <v>4.26</v>
      </c>
      <c r="F7" s="5">
        <v>0.86</v>
      </c>
      <c r="G7" s="5">
        <v>0.14000000000000001</v>
      </c>
      <c r="H7" s="5">
        <v>0.12</v>
      </c>
      <c r="I7" s="5">
        <v>2.82</v>
      </c>
      <c r="J7" s="5">
        <v>0.14000000000000001</v>
      </c>
      <c r="K7" s="5">
        <v>0.06</v>
      </c>
      <c r="L7" s="5">
        <v>0.05</v>
      </c>
      <c r="M7">
        <v>1.31</v>
      </c>
      <c r="O7" s="13">
        <v>689.39393939393938</v>
      </c>
      <c r="P7" s="13">
        <v>11110.4</v>
      </c>
      <c r="Q7" s="13">
        <v>39.319092122830433</v>
      </c>
      <c r="R7" s="13">
        <v>50</v>
      </c>
      <c r="S7" s="13">
        <v>520</v>
      </c>
      <c r="T7" s="13">
        <v>39.290495314591702</v>
      </c>
      <c r="U7" s="13">
        <v>92.825112107623312</v>
      </c>
      <c r="V7" s="13">
        <v>20</v>
      </c>
      <c r="W7" s="13">
        <v>84.555984555984551</v>
      </c>
      <c r="X7" s="13">
        <v>80.343980343980348</v>
      </c>
      <c r="AE7" s="10">
        <f t="shared" si="0"/>
        <v>5.9897352152105451E-3</v>
      </c>
      <c r="AF7" s="11">
        <f t="shared" si="1"/>
        <v>1.4010264784789455E-2</v>
      </c>
      <c r="AG7" s="5">
        <v>0.02</v>
      </c>
      <c r="AH7" s="5">
        <v>7.0000000000000007E-2</v>
      </c>
      <c r="AI7" s="5">
        <v>1.24</v>
      </c>
      <c r="AJ7" s="5">
        <v>49.3</v>
      </c>
      <c r="AK7" s="5">
        <v>22.2</v>
      </c>
      <c r="AL7" s="5">
        <v>0.94</v>
      </c>
      <c r="AM7" s="9">
        <v>0.05</v>
      </c>
    </row>
    <row r="8" spans="1:39" x14ac:dyDescent="0.25">
      <c r="A8" s="5">
        <v>3</v>
      </c>
      <c r="B8" t="s">
        <v>51</v>
      </c>
      <c r="C8" s="5">
        <v>25.539199999999997</v>
      </c>
      <c r="D8" s="5">
        <v>2.6883999999999997</v>
      </c>
      <c r="E8" s="5">
        <v>63.7</v>
      </c>
      <c r="F8" s="5">
        <v>1.3</v>
      </c>
      <c r="G8" s="5">
        <v>7.0000000000000007E-2</v>
      </c>
      <c r="H8" s="5">
        <v>7</v>
      </c>
      <c r="I8" s="5">
        <v>0.94</v>
      </c>
      <c r="J8" s="5">
        <v>0.2</v>
      </c>
      <c r="K8" s="5">
        <v>0.15</v>
      </c>
      <c r="L8" s="5">
        <v>0.02</v>
      </c>
      <c r="M8">
        <v>1.53</v>
      </c>
      <c r="O8" s="13">
        <v>75.757575757575765</v>
      </c>
      <c r="P8" s="13">
        <v>3046.4</v>
      </c>
      <c r="Q8" s="13">
        <v>212.32309746328434</v>
      </c>
      <c r="R8" s="13">
        <v>50</v>
      </c>
      <c r="S8" s="13">
        <v>920</v>
      </c>
      <c r="T8" s="13">
        <v>39.290495314591702</v>
      </c>
      <c r="U8" s="13">
        <v>185.65022421524662</v>
      </c>
      <c r="V8" s="13">
        <v>160</v>
      </c>
      <c r="W8" s="13">
        <v>84.555984555984551</v>
      </c>
      <c r="X8" s="13">
        <v>160.6879606879607</v>
      </c>
      <c r="AE8" s="10">
        <f t="shared" si="0"/>
        <v>6.1986802419556418E-2</v>
      </c>
      <c r="AF8" s="11">
        <f t="shared" si="1"/>
        <v>1.8013197580443584E-2</v>
      </c>
      <c r="AG8" s="5">
        <v>0.08</v>
      </c>
      <c r="AH8" s="5">
        <v>0.09</v>
      </c>
      <c r="AI8" s="5">
        <v>1.44</v>
      </c>
      <c r="AJ8" s="5">
        <v>17.399999999999999</v>
      </c>
      <c r="AK8" s="5">
        <v>9.8000000000000007</v>
      </c>
      <c r="AL8" s="5">
        <v>0.94</v>
      </c>
      <c r="AM8" s="9">
        <v>0.05</v>
      </c>
    </row>
    <row r="9" spans="1:39" x14ac:dyDescent="0.25">
      <c r="A9" s="5">
        <v>4</v>
      </c>
      <c r="B9" t="s">
        <v>52</v>
      </c>
      <c r="C9" s="5">
        <v>72.453599999999994</v>
      </c>
      <c r="D9" s="5">
        <v>7.8077999999999994</v>
      </c>
      <c r="E9" s="8">
        <v>4.6527777777777779E-2</v>
      </c>
      <c r="F9" s="5">
        <v>2.2799999999999998</v>
      </c>
      <c r="G9" s="5">
        <v>0.12</v>
      </c>
      <c r="H9" s="5">
        <v>0.37</v>
      </c>
      <c r="I9" s="5">
        <v>2.71</v>
      </c>
      <c r="J9" s="5">
        <v>0.57999999999999996</v>
      </c>
      <c r="K9" s="5">
        <v>0.11</v>
      </c>
      <c r="L9" s="5">
        <v>0.05</v>
      </c>
      <c r="M9">
        <v>3.85</v>
      </c>
      <c r="O9" s="13">
        <v>75.757575757575765</v>
      </c>
      <c r="P9" s="13">
        <v>3852.8</v>
      </c>
      <c r="Q9" s="13">
        <v>2044.5927903871827</v>
      </c>
      <c r="R9" s="13">
        <v>50</v>
      </c>
      <c r="S9" s="13">
        <v>550</v>
      </c>
      <c r="T9" s="13">
        <v>1100.1338688085677</v>
      </c>
      <c r="U9" s="13">
        <v>185.65022421524662</v>
      </c>
      <c r="V9" s="13">
        <v>40</v>
      </c>
      <c r="W9" s="13">
        <v>422.7799227799228</v>
      </c>
      <c r="X9" s="13">
        <v>2249.6314496314499</v>
      </c>
      <c r="AE9" s="10">
        <f t="shared" si="0"/>
        <v>4.5982403226075226E-2</v>
      </c>
      <c r="AF9" s="11">
        <f t="shared" si="1"/>
        <v>2.4017596773924781E-2</v>
      </c>
      <c r="AG9" s="5">
        <v>7.0000000000000007E-2</v>
      </c>
      <c r="AH9" s="5">
        <v>0.12</v>
      </c>
      <c r="AI9" s="5">
        <v>3.73</v>
      </c>
      <c r="AJ9" s="5">
        <v>48.5</v>
      </c>
      <c r="AK9" s="5">
        <v>9.5</v>
      </c>
      <c r="AL9" s="5">
        <v>0.93</v>
      </c>
      <c r="AM9" s="9">
        <v>0.05</v>
      </c>
    </row>
    <row r="10" spans="1:39" x14ac:dyDescent="0.25">
      <c r="A10" s="5">
        <v>8</v>
      </c>
      <c r="B10" t="s">
        <v>53</v>
      </c>
      <c r="C10" s="5">
        <v>66.346399999999988</v>
      </c>
      <c r="D10" s="5">
        <v>7.8506999999999998</v>
      </c>
      <c r="E10" s="5">
        <v>11.6</v>
      </c>
      <c r="F10" s="5">
        <v>5.6</v>
      </c>
      <c r="G10" s="5">
        <v>0.61</v>
      </c>
      <c r="H10" s="5">
        <v>1.49</v>
      </c>
      <c r="I10" s="5">
        <v>0.47</v>
      </c>
      <c r="J10" s="5">
        <v>0.04</v>
      </c>
      <c r="K10" s="5">
        <v>0.11</v>
      </c>
      <c r="L10" s="5">
        <v>0.19</v>
      </c>
      <c r="M10">
        <v>3.7199999999999998</v>
      </c>
      <c r="O10" s="13">
        <v>75.757575757575765</v>
      </c>
      <c r="P10" s="13">
        <v>89.600000000000009</v>
      </c>
      <c r="Q10" s="13">
        <v>267.36982643524698</v>
      </c>
      <c r="R10" s="13">
        <v>90</v>
      </c>
      <c r="S10" s="13">
        <v>600</v>
      </c>
      <c r="T10" s="13">
        <v>125.72958500669345</v>
      </c>
      <c r="U10" s="13">
        <v>185.65022421524662</v>
      </c>
      <c r="V10" s="13">
        <v>20</v>
      </c>
      <c r="W10" s="13">
        <v>507.33590733590734</v>
      </c>
      <c r="X10" s="13">
        <v>321.37592137592139</v>
      </c>
      <c r="AE10" s="10">
        <f t="shared" si="0"/>
        <v>5.1986802419556423E-2</v>
      </c>
      <c r="AF10" s="11">
        <f t="shared" si="1"/>
        <v>1.8013197580443584E-2</v>
      </c>
      <c r="AG10" s="5">
        <v>7.0000000000000007E-2</v>
      </c>
      <c r="AH10" s="5">
        <v>0.09</v>
      </c>
      <c r="AI10" s="5">
        <v>3.63</v>
      </c>
      <c r="AJ10" s="5">
        <v>23.4</v>
      </c>
      <c r="AK10" s="5">
        <v>8.6999999999999993</v>
      </c>
      <c r="AL10" s="5">
        <v>0.49</v>
      </c>
      <c r="AM10" s="9">
        <v>0.05</v>
      </c>
    </row>
    <row r="11" spans="1:39" x14ac:dyDescent="0.25">
      <c r="A11" s="5">
        <v>8</v>
      </c>
      <c r="B11" t="s">
        <v>53</v>
      </c>
      <c r="C11" s="5">
        <v>70.232799999999997</v>
      </c>
      <c r="D11" s="5">
        <v>1.3441999999999998</v>
      </c>
      <c r="E11" s="5">
        <v>5.3</v>
      </c>
      <c r="F11" s="5">
        <v>6.59</v>
      </c>
      <c r="G11" s="5">
        <v>0.1</v>
      </c>
      <c r="H11" s="5">
        <v>0.09</v>
      </c>
      <c r="I11" s="5">
        <v>3</v>
      </c>
      <c r="J11" s="5">
        <v>0.46</v>
      </c>
      <c r="K11" s="5">
        <v>0.09</v>
      </c>
      <c r="L11" s="5">
        <v>0.02</v>
      </c>
      <c r="M11">
        <v>3.86</v>
      </c>
      <c r="O11" s="13">
        <v>75.757575757575765</v>
      </c>
      <c r="P11" s="13">
        <v>2329.6</v>
      </c>
      <c r="Q11" s="13">
        <v>865.02002670226955</v>
      </c>
      <c r="R11" s="13">
        <v>80</v>
      </c>
      <c r="S11" s="13">
        <v>290</v>
      </c>
      <c r="T11" s="13">
        <v>86.439089692101732</v>
      </c>
      <c r="U11" s="13">
        <v>185.65022421524662</v>
      </c>
      <c r="V11" s="13">
        <v>70</v>
      </c>
      <c r="W11" s="13">
        <v>507.33590733590734</v>
      </c>
      <c r="X11" s="13">
        <v>80.343980343980348</v>
      </c>
      <c r="AE11" s="10">
        <f t="shared" si="0"/>
        <v>5.3995600806518801E-2</v>
      </c>
      <c r="AF11" s="11">
        <f t="shared" si="1"/>
        <v>6.0043991934811951E-3</v>
      </c>
      <c r="AG11" s="5">
        <v>0.06</v>
      </c>
      <c r="AH11" s="5">
        <v>0.03</v>
      </c>
      <c r="AI11" s="5">
        <v>3.83</v>
      </c>
      <c r="AJ11" s="5">
        <v>47.1</v>
      </c>
      <c r="AK11" s="5">
        <v>53.8</v>
      </c>
      <c r="AL11" s="5">
        <v>0.93</v>
      </c>
      <c r="AM11" s="9">
        <v>0.05</v>
      </c>
    </row>
    <row r="12" spans="1:39" x14ac:dyDescent="0.25">
      <c r="A12" s="5">
        <v>6</v>
      </c>
      <c r="B12" t="s">
        <v>60</v>
      </c>
      <c r="C12" s="5">
        <v>14.2964</v>
      </c>
      <c r="D12" s="5">
        <v>6.0917999999999992</v>
      </c>
      <c r="E12" s="5">
        <v>57.2</v>
      </c>
      <c r="F12" s="5">
        <v>10.7</v>
      </c>
      <c r="G12" s="5">
        <v>0.12</v>
      </c>
      <c r="H12" s="5">
        <v>1.37</v>
      </c>
      <c r="I12" s="5">
        <v>3.4</v>
      </c>
      <c r="J12" s="5">
        <v>0.45</v>
      </c>
      <c r="K12" s="5">
        <v>0.3</v>
      </c>
      <c r="L12" s="5">
        <v>0.04</v>
      </c>
      <c r="M12">
        <v>2.4899999999999998</v>
      </c>
      <c r="O12" s="13">
        <v>75.757575757575765</v>
      </c>
      <c r="P12" s="13">
        <v>3852.8</v>
      </c>
      <c r="Q12" s="13">
        <v>62.910547396528692</v>
      </c>
      <c r="R12" s="13">
        <v>90</v>
      </c>
      <c r="S12" s="13">
        <v>90</v>
      </c>
      <c r="T12" s="13">
        <v>23.574297188755018</v>
      </c>
      <c r="U12" s="13">
        <v>185.65022421524662</v>
      </c>
      <c r="V12" s="13">
        <v>20</v>
      </c>
      <c r="W12" s="13">
        <v>253.66795366795367</v>
      </c>
      <c r="X12" s="13">
        <v>80.343980343980348</v>
      </c>
      <c r="AE12" s="10">
        <f t="shared" si="0"/>
        <v>1.9992668010864675E-2</v>
      </c>
      <c r="AF12" s="11">
        <f t="shared" si="1"/>
        <v>1.0007331989135325E-2</v>
      </c>
      <c r="AG12" s="5">
        <v>0.03</v>
      </c>
      <c r="AH12" s="5">
        <v>0.05</v>
      </c>
      <c r="AI12" s="5">
        <v>2.44</v>
      </c>
      <c r="AJ12" s="7">
        <v>7.44</v>
      </c>
      <c r="AK12" s="7">
        <v>2.4</v>
      </c>
      <c r="AL12" s="7">
        <v>0.72</v>
      </c>
      <c r="AM12" s="9">
        <v>0.05</v>
      </c>
    </row>
    <row r="23" spans="15:15" x14ac:dyDescent="0.25">
      <c r="O23" s="11"/>
    </row>
    <row r="24" spans="15:15" x14ac:dyDescent="0.25">
      <c r="O24" s="11"/>
    </row>
    <row r="25" spans="15:15" x14ac:dyDescent="0.25">
      <c r="O25" s="11"/>
    </row>
    <row r="31" spans="15:15" ht="409.5" customHeight="1" x14ac:dyDescent="0.25"/>
  </sheetData>
  <sortState columnSort="1" ref="O3:AC12">
    <sortCondition ref="O3:AC3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2014-06-19T13:04:40Z</dcterms:created>
  <dcterms:modified xsi:type="dcterms:W3CDTF">2014-08-14T18:25:17Z</dcterms:modified>
</cp:coreProperties>
</file>