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2270" windowHeight="7290" firstSheet="5" activeTab="11"/>
  </bookViews>
  <sheets>
    <sheet name="Summary" sheetId="22" r:id="rId1"/>
    <sheet name="Shale Data" sheetId="1" r:id="rId2"/>
    <sheet name="SH avgs" sheetId="7" r:id="rId3"/>
    <sheet name="SDO1" sheetId="19" r:id="rId4"/>
    <sheet name="SDO1 spider" sheetId="20" r:id="rId5"/>
    <sheet name="SDO1 spider (2)" sheetId="21" r:id="rId6"/>
    <sheet name="SDO1 spider (3)" sheetId="23" r:id="rId7"/>
    <sheet name="NbY" sheetId="16" r:id="rId8"/>
    <sheet name="CorrelationFH" sheetId="13" r:id="rId9"/>
    <sheet name="CorrelationGW" sheetId="15" r:id="rId10"/>
    <sheet name="CorrelationAllShales" sheetId="12" r:id="rId11"/>
    <sheet name="Chart5" sheetId="24" r:id="rId12"/>
    <sheet name="CompressedData" sheetId="11" r:id="rId13"/>
    <sheet name="Volcanics" sheetId="3" r:id="rId14"/>
    <sheet name="Winchester" sheetId="4" r:id="rId15"/>
    <sheet name="Chart1" sheetId="5" r:id="rId16"/>
  </sheets>
  <calcPr calcId="125725"/>
</workbook>
</file>

<file path=xl/calcChain.xml><?xml version="1.0" encoding="utf-8"?>
<calcChain xmlns="http://schemas.openxmlformats.org/spreadsheetml/2006/main">
  <c r="B84" i="22"/>
  <c r="B93"/>
  <c r="B60"/>
  <c r="B36"/>
  <c r="J45" i="11"/>
  <c r="J29"/>
  <c r="AE45"/>
  <c r="AC45"/>
  <c r="Z45"/>
  <c r="Y45"/>
  <c r="V45"/>
  <c r="U45"/>
  <c r="R45"/>
  <c r="Q45"/>
  <c r="M45"/>
  <c r="K45"/>
  <c r="F45"/>
  <c r="D45"/>
  <c r="Z29"/>
  <c r="Y29"/>
  <c r="U29"/>
  <c r="R29"/>
  <c r="Q29"/>
  <c r="I29"/>
  <c r="AA29"/>
  <c r="M29"/>
  <c r="D44"/>
  <c r="AE44"/>
  <c r="AD44"/>
  <c r="AD45"/>
  <c r="AC44"/>
  <c r="AB44"/>
  <c r="AB45"/>
  <c r="AA44"/>
  <c r="AA45"/>
  <c r="Z44"/>
  <c r="Y44"/>
  <c r="X44"/>
  <c r="X45"/>
  <c r="W44"/>
  <c r="W45"/>
  <c r="V44"/>
  <c r="U44"/>
  <c r="T44"/>
  <c r="T45"/>
  <c r="S44"/>
  <c r="S45"/>
  <c r="R44"/>
  <c r="Q44"/>
  <c r="P44"/>
  <c r="P45"/>
  <c r="O44"/>
  <c r="O45"/>
  <c r="N44"/>
  <c r="N45"/>
  <c r="M44"/>
  <c r="L44"/>
  <c r="K44"/>
  <c r="J44"/>
  <c r="I44"/>
  <c r="I45"/>
  <c r="H44"/>
  <c r="H45"/>
  <c r="G44"/>
  <c r="G45"/>
  <c r="F44"/>
  <c r="E44"/>
  <c r="AE28"/>
  <c r="AE29"/>
  <c r="AD28"/>
  <c r="AD29"/>
  <c r="AC28"/>
  <c r="AC29"/>
  <c r="AB28"/>
  <c r="AB29"/>
  <c r="AA28"/>
  <c r="Z28"/>
  <c r="Y28"/>
  <c r="X28"/>
  <c r="X29"/>
  <c r="W28"/>
  <c r="W29"/>
  <c r="V28"/>
  <c r="V29"/>
  <c r="U28"/>
  <c r="T28"/>
  <c r="T29"/>
  <c r="S28"/>
  <c r="S29"/>
  <c r="R28"/>
  <c r="Q28"/>
  <c r="P28"/>
  <c r="P29"/>
  <c r="O28"/>
  <c r="O29"/>
  <c r="N28"/>
  <c r="N29"/>
  <c r="M28"/>
  <c r="L28"/>
  <c r="K28"/>
  <c r="K29"/>
  <c r="J28"/>
  <c r="I28"/>
  <c r="H28"/>
  <c r="H29"/>
  <c r="G28"/>
  <c r="G29"/>
  <c r="F28"/>
  <c r="F29"/>
  <c r="E28"/>
  <c r="D28"/>
  <c r="D29"/>
  <c r="AM91" i="22"/>
  <c r="AM88"/>
  <c r="AM87"/>
  <c r="AM82"/>
  <c r="AM81"/>
  <c r="AM78"/>
  <c r="AM77"/>
  <c r="AM74"/>
  <c r="AM73"/>
  <c r="AM70"/>
  <c r="AM69"/>
  <c r="AM66"/>
  <c r="AM65"/>
  <c r="AM62"/>
  <c r="AM58"/>
  <c r="AM55"/>
  <c r="AM54"/>
  <c r="AM51"/>
  <c r="AM50"/>
  <c r="AM47"/>
  <c r="AM46"/>
  <c r="AM40"/>
  <c r="AM39"/>
  <c r="AM33"/>
  <c r="AM32"/>
  <c r="AM29"/>
  <c r="AM28"/>
  <c r="AM25"/>
  <c r="AM24"/>
  <c r="AM21"/>
  <c r="AM20"/>
  <c r="AM17"/>
  <c r="AM16"/>
  <c r="AM13"/>
  <c r="AM12"/>
  <c r="AM9"/>
  <c r="AM8"/>
  <c r="AL91"/>
  <c r="AK91"/>
  <c r="AL88"/>
  <c r="AL87"/>
  <c r="AK87"/>
  <c r="AL82"/>
  <c r="AL81"/>
  <c r="AK81"/>
  <c r="AL78"/>
  <c r="AL77"/>
  <c r="AK77"/>
  <c r="AL74"/>
  <c r="AL73"/>
  <c r="AK73"/>
  <c r="AL70"/>
  <c r="AL69"/>
  <c r="AK69"/>
  <c r="AL66"/>
  <c r="AL65"/>
  <c r="AK65"/>
  <c r="AL62"/>
  <c r="AL58"/>
  <c r="AK58"/>
  <c r="AL55"/>
  <c r="AL54"/>
  <c r="AK54"/>
  <c r="AL51"/>
  <c r="AL50"/>
  <c r="AK50"/>
  <c r="AL47"/>
  <c r="AL46"/>
  <c r="AK46"/>
  <c r="AL40"/>
  <c r="AL39"/>
  <c r="AK39"/>
  <c r="AL6"/>
  <c r="AJ8"/>
  <c r="AK8"/>
  <c r="AK9"/>
  <c r="AL9"/>
  <c r="AJ12"/>
  <c r="AK12"/>
  <c r="AK13"/>
  <c r="AL13"/>
  <c r="AL14"/>
  <c r="AJ16"/>
  <c r="AK16"/>
  <c r="AK17"/>
  <c r="AL17"/>
  <c r="AJ20"/>
  <c r="AK20"/>
  <c r="AK21"/>
  <c r="AL21"/>
  <c r="AL22"/>
  <c r="AJ24"/>
  <c r="AK24"/>
  <c r="AK25"/>
  <c r="AL25"/>
  <c r="AJ28"/>
  <c r="AK28"/>
  <c r="AK29"/>
  <c r="AL29"/>
  <c r="AL30"/>
  <c r="AJ32"/>
  <c r="AK32"/>
  <c r="AK33"/>
  <c r="AL33"/>
  <c r="AI9"/>
  <c r="AI13"/>
  <c r="AI17"/>
  <c r="AI21"/>
  <c r="AI25"/>
  <c r="AI29"/>
  <c r="AI33"/>
  <c r="AI40"/>
  <c r="AI47"/>
  <c r="AI51"/>
  <c r="AI55"/>
  <c r="AI62"/>
  <c r="AI66"/>
  <c r="AI70"/>
  <c r="AI74"/>
  <c r="AI78"/>
  <c r="AI79"/>
  <c r="AI82"/>
  <c r="AI88"/>
  <c r="AI89"/>
  <c r="AI5"/>
  <c r="AH89"/>
  <c r="AH88"/>
  <c r="AH86"/>
  <c r="AH82"/>
  <c r="AH79"/>
  <c r="AH78"/>
  <c r="AH76"/>
  <c r="AH74"/>
  <c r="AH71"/>
  <c r="AH70"/>
  <c r="AH68"/>
  <c r="AH66"/>
  <c r="AH63"/>
  <c r="AH62"/>
  <c r="AH46"/>
  <c r="AH47"/>
  <c r="AH49"/>
  <c r="AH50"/>
  <c r="AH51"/>
  <c r="AH54"/>
  <c r="AH55"/>
  <c r="AH58"/>
  <c r="AH40"/>
  <c r="AH39"/>
  <c r="AH32"/>
  <c r="AH33"/>
  <c r="AH8"/>
  <c r="AH9"/>
  <c r="AH12"/>
  <c r="AH13"/>
  <c r="AH16"/>
  <c r="AH17"/>
  <c r="AH19"/>
  <c r="AH20"/>
  <c r="AH21"/>
  <c r="AH24"/>
  <c r="AH25"/>
  <c r="AH28"/>
  <c r="AH29"/>
  <c r="AG83"/>
  <c r="AE41"/>
  <c r="AG91"/>
  <c r="AE91"/>
  <c r="AI91"/>
  <c r="AG90"/>
  <c r="AE90"/>
  <c r="AG89"/>
  <c r="AE89"/>
  <c r="AF89"/>
  <c r="AG88"/>
  <c r="AE88"/>
  <c r="AJ88"/>
  <c r="AF88"/>
  <c r="AG87"/>
  <c r="AE87"/>
  <c r="AI87"/>
  <c r="AG86"/>
  <c r="AG92"/>
  <c r="AE86"/>
  <c r="AG85"/>
  <c r="AE85"/>
  <c r="AF85"/>
  <c r="AG82"/>
  <c r="AE82"/>
  <c r="AJ82"/>
  <c r="AF82"/>
  <c r="AG81"/>
  <c r="AE81"/>
  <c r="AI81"/>
  <c r="AG80"/>
  <c r="AE80"/>
  <c r="AH80"/>
  <c r="AG79"/>
  <c r="AE79"/>
  <c r="AF79"/>
  <c r="AG78"/>
  <c r="AE78"/>
  <c r="AJ78"/>
  <c r="AF78"/>
  <c r="AG77"/>
  <c r="AE77"/>
  <c r="AI77"/>
  <c r="AG76"/>
  <c r="AE76"/>
  <c r="AG75"/>
  <c r="AE75"/>
  <c r="AH75"/>
  <c r="AG74"/>
  <c r="AE74"/>
  <c r="AJ74"/>
  <c r="AF74"/>
  <c r="AG73"/>
  <c r="AE73"/>
  <c r="AI73"/>
  <c r="AG72"/>
  <c r="AE72"/>
  <c r="AJ72"/>
  <c r="AG71"/>
  <c r="AE71"/>
  <c r="AF71"/>
  <c r="AG70"/>
  <c r="AE70"/>
  <c r="AJ70"/>
  <c r="AF70"/>
  <c r="AG69"/>
  <c r="AE69"/>
  <c r="AI69"/>
  <c r="AG68"/>
  <c r="AE68"/>
  <c r="AG67"/>
  <c r="AE67"/>
  <c r="AF67"/>
  <c r="AG66"/>
  <c r="AE66"/>
  <c r="AJ66"/>
  <c r="AF66"/>
  <c r="AG65"/>
  <c r="AE65"/>
  <c r="AI65"/>
  <c r="AG64"/>
  <c r="AE64"/>
  <c r="AH64"/>
  <c r="AG63"/>
  <c r="AE63"/>
  <c r="AF63"/>
  <c r="AG62"/>
  <c r="AE62"/>
  <c r="AJ62"/>
  <c r="AF62"/>
  <c r="AG58"/>
  <c r="AE58"/>
  <c r="AI58"/>
  <c r="AG57"/>
  <c r="AE57"/>
  <c r="AG56"/>
  <c r="AE56"/>
  <c r="AI56"/>
  <c r="AG55"/>
  <c r="AE55"/>
  <c r="AJ55"/>
  <c r="AF55"/>
  <c r="AG54"/>
  <c r="AE54"/>
  <c r="AI54"/>
  <c r="AG53"/>
  <c r="AE53"/>
  <c r="AJ53"/>
  <c r="AG52"/>
  <c r="AE52"/>
  <c r="AF52"/>
  <c r="AG51"/>
  <c r="AE51"/>
  <c r="AJ51"/>
  <c r="AF51"/>
  <c r="AG50"/>
  <c r="AE50"/>
  <c r="AI50"/>
  <c r="AG49"/>
  <c r="AE49"/>
  <c r="AG48"/>
  <c r="AE48"/>
  <c r="AG47"/>
  <c r="AE47"/>
  <c r="AJ47"/>
  <c r="AF47"/>
  <c r="AG46"/>
  <c r="AE46"/>
  <c r="AI46"/>
  <c r="AG45"/>
  <c r="AE45"/>
  <c r="AG44"/>
  <c r="AG59"/>
  <c r="AE44"/>
  <c r="AF44"/>
  <c r="AG40"/>
  <c r="AE40"/>
  <c r="AJ40"/>
  <c r="AF40"/>
  <c r="AG39"/>
  <c r="AE39"/>
  <c r="AI39"/>
  <c r="AG38"/>
  <c r="AG41"/>
  <c r="AE38"/>
  <c r="AG34"/>
  <c r="AE34"/>
  <c r="AG33"/>
  <c r="AE33"/>
  <c r="AJ33"/>
  <c r="AF33"/>
  <c r="AG32"/>
  <c r="AE32"/>
  <c r="AI32"/>
  <c r="AG31"/>
  <c r="AE31"/>
  <c r="AG30"/>
  <c r="AE30"/>
  <c r="AF30"/>
  <c r="AG29"/>
  <c r="AE29"/>
  <c r="AJ29"/>
  <c r="AF29"/>
  <c r="AG28"/>
  <c r="AE28"/>
  <c r="AI28"/>
  <c r="AG27"/>
  <c r="AE27"/>
  <c r="AG26"/>
  <c r="AE26"/>
  <c r="AL26"/>
  <c r="AG25"/>
  <c r="AE25"/>
  <c r="AJ25"/>
  <c r="AF25"/>
  <c r="AG24"/>
  <c r="AE24"/>
  <c r="AI24"/>
  <c r="AG23"/>
  <c r="AE23"/>
  <c r="AJ23"/>
  <c r="AG22"/>
  <c r="AE22"/>
  <c r="AF22"/>
  <c r="AG21"/>
  <c r="AE21"/>
  <c r="AJ21"/>
  <c r="AF21"/>
  <c r="AG20"/>
  <c r="AE20"/>
  <c r="AI20"/>
  <c r="AG19"/>
  <c r="AE19"/>
  <c r="AG18"/>
  <c r="AE18"/>
  <c r="AL18"/>
  <c r="AG17"/>
  <c r="AE17"/>
  <c r="AJ17"/>
  <c r="AF17"/>
  <c r="AG16"/>
  <c r="AE16"/>
  <c r="AI16"/>
  <c r="AG15"/>
  <c r="AE15"/>
  <c r="AH15"/>
  <c r="AG14"/>
  <c r="AE14"/>
  <c r="AF14"/>
  <c r="AG13"/>
  <c r="AE13"/>
  <c r="AJ13"/>
  <c r="AF13"/>
  <c r="AG12"/>
  <c r="AE12"/>
  <c r="AI12"/>
  <c r="AG11"/>
  <c r="AE11"/>
  <c r="AG10"/>
  <c r="AE10"/>
  <c r="AG9"/>
  <c r="AE9"/>
  <c r="AJ9"/>
  <c r="AF9"/>
  <c r="AG8"/>
  <c r="AE8"/>
  <c r="AI8"/>
  <c r="AG7"/>
  <c r="AG35"/>
  <c r="AE7"/>
  <c r="AG6"/>
  <c r="AE6"/>
  <c r="AF6"/>
  <c r="AG5"/>
  <c r="AE5"/>
  <c r="AM5"/>
  <c r="AL94" i="1"/>
  <c r="AO94"/>
  <c r="AL93"/>
  <c r="AL92"/>
  <c r="AL91"/>
  <c r="AO91"/>
  <c r="AL90"/>
  <c r="AO90"/>
  <c r="AL89"/>
  <c r="AL88"/>
  <c r="AL84"/>
  <c r="AL83"/>
  <c r="AO83"/>
  <c r="AL82"/>
  <c r="AL81"/>
  <c r="AL80"/>
  <c r="AL79"/>
  <c r="AO79"/>
  <c r="AL78"/>
  <c r="AL77"/>
  <c r="AL76"/>
  <c r="AO76"/>
  <c r="AL75"/>
  <c r="AO75"/>
  <c r="AL74"/>
  <c r="AL73"/>
  <c r="AL72"/>
  <c r="AO72"/>
  <c r="AL71"/>
  <c r="AO71"/>
  <c r="AL70"/>
  <c r="AL69"/>
  <c r="AL68"/>
  <c r="AL67"/>
  <c r="AO67"/>
  <c r="AL66"/>
  <c r="AL65"/>
  <c r="AL64"/>
  <c r="AL85"/>
  <c r="AL60"/>
  <c r="AO60"/>
  <c r="AL59"/>
  <c r="AL58"/>
  <c r="AL57"/>
  <c r="AO57"/>
  <c r="AL56"/>
  <c r="AO56"/>
  <c r="AL55"/>
  <c r="AL54"/>
  <c r="AL53"/>
  <c r="AL52"/>
  <c r="AO52"/>
  <c r="AL51"/>
  <c r="AL50"/>
  <c r="AL49"/>
  <c r="AO49"/>
  <c r="AL48"/>
  <c r="AL47"/>
  <c r="AL46"/>
  <c r="AL41"/>
  <c r="AL42"/>
  <c r="AL40"/>
  <c r="AL39"/>
  <c r="AL34"/>
  <c r="AL33"/>
  <c r="AO33"/>
  <c r="AL32"/>
  <c r="AO32"/>
  <c r="AL31"/>
  <c r="AL30"/>
  <c r="AL29"/>
  <c r="AL28"/>
  <c r="AO28"/>
  <c r="AL27"/>
  <c r="AL26"/>
  <c r="AL25"/>
  <c r="AO25"/>
  <c r="AL24"/>
  <c r="AO24"/>
  <c r="AL23"/>
  <c r="AL22"/>
  <c r="AL21"/>
  <c r="AL20"/>
  <c r="AO20"/>
  <c r="AL19"/>
  <c r="AL18"/>
  <c r="AL17"/>
  <c r="AO17"/>
  <c r="AL16"/>
  <c r="AO16"/>
  <c r="AL15"/>
  <c r="AL14"/>
  <c r="AL13"/>
  <c r="AL12"/>
  <c r="AO12"/>
  <c r="AL11"/>
  <c r="AL10"/>
  <c r="AL9"/>
  <c r="AO9"/>
  <c r="AL8"/>
  <c r="AO8"/>
  <c r="AL7"/>
  <c r="AL6"/>
  <c r="AL5"/>
  <c r="AN94"/>
  <c r="AN93"/>
  <c r="AN92"/>
  <c r="AN91"/>
  <c r="AN95"/>
  <c r="AN90"/>
  <c r="AN89"/>
  <c r="AN88"/>
  <c r="AN84"/>
  <c r="AN83"/>
  <c r="AN82"/>
  <c r="AN81"/>
  <c r="AN80"/>
  <c r="AN79"/>
  <c r="AN78"/>
  <c r="AN77"/>
  <c r="AN76"/>
  <c r="AN75"/>
  <c r="AN74"/>
  <c r="AN73"/>
  <c r="AN72"/>
  <c r="AN71"/>
  <c r="AN70"/>
  <c r="AN69"/>
  <c r="AN68"/>
  <c r="AN67"/>
  <c r="AN66"/>
  <c r="AN65"/>
  <c r="AN64"/>
  <c r="AN85"/>
  <c r="AN60"/>
  <c r="AN59"/>
  <c r="AN58"/>
  <c r="AN57"/>
  <c r="AN56"/>
  <c r="AN55"/>
  <c r="AN54"/>
  <c r="AN53"/>
  <c r="AN52"/>
  <c r="AN51"/>
  <c r="AN50"/>
  <c r="AN49"/>
  <c r="AN48"/>
  <c r="AN47"/>
  <c r="AN46"/>
  <c r="AN41"/>
  <c r="AN40"/>
  <c r="AN39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N10"/>
  <c r="AN9"/>
  <c r="AN8"/>
  <c r="AN7"/>
  <c r="AN6"/>
  <c r="AN5"/>
  <c r="AN35"/>
  <c r="AF9" i="1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AM7"/>
  <c r="AL7"/>
  <c r="AI7"/>
  <c r="AM6"/>
  <c r="AL6"/>
  <c r="AI6"/>
  <c r="AH103" i="1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3"/>
  <c r="E102"/>
  <c r="AP101"/>
  <c r="AO101"/>
  <c r="AK101"/>
  <c r="AP100"/>
  <c r="AO100"/>
  <c r="AK100"/>
  <c r="AH61"/>
  <c r="AG61"/>
  <c r="AF61"/>
  <c r="AE46"/>
  <c r="AE62"/>
  <c r="AE47"/>
  <c r="AE48"/>
  <c r="AE49"/>
  <c r="AE50"/>
  <c r="AE51"/>
  <c r="AE52"/>
  <c r="AE53"/>
  <c r="AE54"/>
  <c r="AE55"/>
  <c r="AE56"/>
  <c r="AE57"/>
  <c r="AE58"/>
  <c r="AE59"/>
  <c r="AE60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AH35"/>
  <c r="AG35"/>
  <c r="AF35"/>
  <c r="AE5"/>
  <c r="AE36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61"/>
  <c r="E35"/>
  <c r="AM5"/>
  <c r="AM6"/>
  <c r="AM7"/>
  <c r="AP7"/>
  <c r="AM8"/>
  <c r="AM9"/>
  <c r="AM10"/>
  <c r="AM11"/>
  <c r="AP11"/>
  <c r="AM12"/>
  <c r="AM13"/>
  <c r="AM14"/>
  <c r="AM15"/>
  <c r="AP15"/>
  <c r="AM16"/>
  <c r="AM17"/>
  <c r="AM18"/>
  <c r="AM19"/>
  <c r="AP19"/>
  <c r="AM20"/>
  <c r="AM21"/>
  <c r="AM22"/>
  <c r="AM23"/>
  <c r="AP23"/>
  <c r="AM24"/>
  <c r="AM25"/>
  <c r="AM26"/>
  <c r="AM27"/>
  <c r="AP27"/>
  <c r="AM28"/>
  <c r="AM29"/>
  <c r="AM30"/>
  <c r="AM31"/>
  <c r="AP31"/>
  <c r="AM32"/>
  <c r="AM33"/>
  <c r="AM34"/>
  <c r="AM36"/>
  <c r="AM39"/>
  <c r="AM40"/>
  <c r="AM41"/>
  <c r="AP41"/>
  <c r="AM46"/>
  <c r="AP46"/>
  <c r="AM47"/>
  <c r="AP47"/>
  <c r="AM48"/>
  <c r="AM49"/>
  <c r="AM50"/>
  <c r="AM51"/>
  <c r="AP51"/>
  <c r="AM52"/>
  <c r="AM53"/>
  <c r="AM54"/>
  <c r="AP54"/>
  <c r="AM55"/>
  <c r="AP55"/>
  <c r="AM56"/>
  <c r="AM57"/>
  <c r="AM58"/>
  <c r="AM59"/>
  <c r="AP59"/>
  <c r="AM60"/>
  <c r="AM94"/>
  <c r="AP94"/>
  <c r="AM93"/>
  <c r="AP93"/>
  <c r="AO93"/>
  <c r="AM92"/>
  <c r="AP92"/>
  <c r="AO92"/>
  <c r="AM91"/>
  <c r="AP91"/>
  <c r="AM90"/>
  <c r="AP90"/>
  <c r="AM89"/>
  <c r="AO89"/>
  <c r="AM88"/>
  <c r="AP88"/>
  <c r="AO88"/>
  <c r="AM84"/>
  <c r="AP84"/>
  <c r="AO84"/>
  <c r="AM83"/>
  <c r="AP83"/>
  <c r="AM82"/>
  <c r="AP82"/>
  <c r="AO82"/>
  <c r="AM81"/>
  <c r="AP81"/>
  <c r="AO81"/>
  <c r="AM80"/>
  <c r="AP80"/>
  <c r="AO80"/>
  <c r="AM79"/>
  <c r="AP79"/>
  <c r="AM78"/>
  <c r="AP78"/>
  <c r="AO78"/>
  <c r="AM77"/>
  <c r="AP77"/>
  <c r="AO77"/>
  <c r="AM76"/>
  <c r="AP76"/>
  <c r="AM75"/>
  <c r="AP75"/>
  <c r="AM74"/>
  <c r="AP74"/>
  <c r="AO74"/>
  <c r="AM73"/>
  <c r="AP73"/>
  <c r="AO73"/>
  <c r="AM72"/>
  <c r="AP72"/>
  <c r="AM71"/>
  <c r="AP71"/>
  <c r="AM70"/>
  <c r="AP70"/>
  <c r="AO70"/>
  <c r="AM69"/>
  <c r="AP69"/>
  <c r="AO69"/>
  <c r="AM68"/>
  <c r="AP68"/>
  <c r="AO68"/>
  <c r="AM67"/>
  <c r="AP67"/>
  <c r="AM66"/>
  <c r="AP66"/>
  <c r="AO66"/>
  <c r="AM65"/>
  <c r="AP65"/>
  <c r="AO65"/>
  <c r="AM64"/>
  <c r="AP64"/>
  <c r="AO64"/>
  <c r="AP60"/>
  <c r="AO59"/>
  <c r="AP58"/>
  <c r="AO58"/>
  <c r="AP57"/>
  <c r="AP56"/>
  <c r="AO55"/>
  <c r="AO54"/>
  <c r="AP53"/>
  <c r="AO53"/>
  <c r="AP52"/>
  <c r="AO51"/>
  <c r="AP50"/>
  <c r="AO50"/>
  <c r="AP49"/>
  <c r="AP48"/>
  <c r="AO47"/>
  <c r="AO46"/>
  <c r="AO41"/>
  <c r="AP40"/>
  <c r="AP39"/>
  <c r="AO39"/>
  <c r="AP34"/>
  <c r="AO34"/>
  <c r="AP33"/>
  <c r="AP32"/>
  <c r="AO31"/>
  <c r="AP30"/>
  <c r="AO30"/>
  <c r="AP29"/>
  <c r="AO29"/>
  <c r="AP28"/>
  <c r="AO27"/>
  <c r="AP26"/>
  <c r="AO26"/>
  <c r="AP25"/>
  <c r="AP24"/>
  <c r="AO23"/>
  <c r="AP22"/>
  <c r="AO22"/>
  <c r="AP21"/>
  <c r="AO21"/>
  <c r="AP20"/>
  <c r="AO19"/>
  <c r="AP18"/>
  <c r="AO18"/>
  <c r="AP17"/>
  <c r="AP16"/>
  <c r="AO15"/>
  <c r="AP14"/>
  <c r="AO14"/>
  <c r="AP13"/>
  <c r="AO13"/>
  <c r="AP12"/>
  <c r="AO11"/>
  <c r="AP10"/>
  <c r="AO10"/>
  <c r="AP9"/>
  <c r="AP8"/>
  <c r="AO7"/>
  <c r="AP6"/>
  <c r="AO6"/>
  <c r="AP5"/>
  <c r="AO5"/>
  <c r="AM61"/>
  <c r="AL95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8"/>
  <c r="AK89"/>
  <c r="AK90"/>
  <c r="AK91"/>
  <c r="AK92"/>
  <c r="AK93"/>
  <c r="AK94"/>
  <c r="AK95"/>
  <c r="AK46"/>
  <c r="AK47"/>
  <c r="AK48"/>
  <c r="AK49"/>
  <c r="AK61"/>
  <c r="AK50"/>
  <c r="AK51"/>
  <c r="AK52"/>
  <c r="AK53"/>
  <c r="AK54"/>
  <c r="AK55"/>
  <c r="AK56"/>
  <c r="AK57"/>
  <c r="AK58"/>
  <c r="AK59"/>
  <c r="AK60"/>
  <c r="AK62"/>
  <c r="AJ62"/>
  <c r="AH62"/>
  <c r="AG62"/>
  <c r="AF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AK39"/>
  <c r="AK42"/>
  <c r="AK40"/>
  <c r="AK41"/>
  <c r="AJ43"/>
  <c r="AJ42"/>
  <c r="AH43"/>
  <c r="AG43"/>
  <c r="AF43"/>
  <c r="AE39"/>
  <c r="AE40"/>
  <c r="AE41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AH42"/>
  <c r="AG42"/>
  <c r="AF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3"/>
  <c r="E42"/>
  <c r="AK5"/>
  <c r="AK6"/>
  <c r="AK35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4"/>
  <c r="AK36"/>
  <c r="AJ36"/>
  <c r="AH36"/>
  <c r="AG36"/>
  <c r="AF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AC85"/>
  <c r="AB85"/>
  <c r="AA85"/>
  <c r="AC95"/>
  <c r="AB95"/>
  <c r="AA95"/>
  <c r="G184" i="16"/>
  <c r="K184"/>
  <c r="H184"/>
  <c r="G183"/>
  <c r="H183"/>
  <c r="O183"/>
  <c r="K183"/>
  <c r="G182"/>
  <c r="K182"/>
  <c r="L182"/>
  <c r="Q182"/>
  <c r="G181"/>
  <c r="K181"/>
  <c r="H181"/>
  <c r="G180"/>
  <c r="K180"/>
  <c r="H180"/>
  <c r="G179"/>
  <c r="H179"/>
  <c r="K179"/>
  <c r="G178"/>
  <c r="H178"/>
  <c r="K178"/>
  <c r="G177"/>
  <c r="K177"/>
  <c r="H177"/>
  <c r="O177"/>
  <c r="G176"/>
  <c r="K176"/>
  <c r="H176"/>
  <c r="G175"/>
  <c r="H175"/>
  <c r="O175"/>
  <c r="K175"/>
  <c r="G174"/>
  <c r="K174"/>
  <c r="L174"/>
  <c r="Q174"/>
  <c r="G173"/>
  <c r="K173"/>
  <c r="H173"/>
  <c r="G172"/>
  <c r="K172"/>
  <c r="H172"/>
  <c r="G171"/>
  <c r="H171"/>
  <c r="K171"/>
  <c r="G170"/>
  <c r="H170"/>
  <c r="K170"/>
  <c r="G169"/>
  <c r="K169"/>
  <c r="H169"/>
  <c r="O169"/>
  <c r="G168"/>
  <c r="K168"/>
  <c r="H168"/>
  <c r="G167"/>
  <c r="H167"/>
  <c r="O167"/>
  <c r="K167"/>
  <c r="G166"/>
  <c r="K166"/>
  <c r="L166"/>
  <c r="Q166"/>
  <c r="G165"/>
  <c r="K165"/>
  <c r="H165"/>
  <c r="G164"/>
  <c r="K164"/>
  <c r="H164"/>
  <c r="G163"/>
  <c r="H163"/>
  <c r="K163"/>
  <c r="G162"/>
  <c r="H162"/>
  <c r="K162"/>
  <c r="G161"/>
  <c r="K161"/>
  <c r="H161"/>
  <c r="O161"/>
  <c r="G160"/>
  <c r="K160"/>
  <c r="H160"/>
  <c r="G159"/>
  <c r="H159"/>
  <c r="O159"/>
  <c r="K159"/>
  <c r="G158"/>
  <c r="K158"/>
  <c r="L158"/>
  <c r="Q158"/>
  <c r="G157"/>
  <c r="K157"/>
  <c r="H157"/>
  <c r="G156"/>
  <c r="K156"/>
  <c r="H156"/>
  <c r="G155"/>
  <c r="H155"/>
  <c r="K155"/>
  <c r="G154"/>
  <c r="H154"/>
  <c r="K154"/>
  <c r="G153"/>
  <c r="K153"/>
  <c r="H153"/>
  <c r="O153"/>
  <c r="G152"/>
  <c r="K152"/>
  <c r="H152"/>
  <c r="G151"/>
  <c r="H151"/>
  <c r="O151"/>
  <c r="K151"/>
  <c r="G150"/>
  <c r="K150"/>
  <c r="L150"/>
  <c r="Q150"/>
  <c r="G149"/>
  <c r="K149"/>
  <c r="H149"/>
  <c r="G148"/>
  <c r="K148"/>
  <c r="H148"/>
  <c r="G147"/>
  <c r="H147"/>
  <c r="K147"/>
  <c r="G146"/>
  <c r="H146"/>
  <c r="K146"/>
  <c r="G145"/>
  <c r="K145"/>
  <c r="L145"/>
  <c r="G144"/>
  <c r="K144"/>
  <c r="H144"/>
  <c r="G143"/>
  <c r="H143"/>
  <c r="O143"/>
  <c r="K143"/>
  <c r="G142"/>
  <c r="K142"/>
  <c r="L142"/>
  <c r="Q142"/>
  <c r="G141"/>
  <c r="K141"/>
  <c r="H141"/>
  <c r="G140"/>
  <c r="K140"/>
  <c r="H140"/>
  <c r="G139"/>
  <c r="H139"/>
  <c r="K139"/>
  <c r="G138"/>
  <c r="H138"/>
  <c r="K138"/>
  <c r="G137"/>
  <c r="K137"/>
  <c r="H137"/>
  <c r="O137"/>
  <c r="G136"/>
  <c r="K136"/>
  <c r="H136"/>
  <c r="G135"/>
  <c r="H135"/>
  <c r="O135"/>
  <c r="K135"/>
  <c r="G134"/>
  <c r="K134"/>
  <c r="L134"/>
  <c r="Q134"/>
  <c r="G133"/>
  <c r="K133"/>
  <c r="H133"/>
  <c r="O133"/>
  <c r="G132"/>
  <c r="K132"/>
  <c r="H132"/>
  <c r="G131"/>
  <c r="H131"/>
  <c r="O131"/>
  <c r="K131"/>
  <c r="G130"/>
  <c r="H130"/>
  <c r="K130"/>
  <c r="G129"/>
  <c r="K129"/>
  <c r="H129"/>
  <c r="O129"/>
  <c r="G128"/>
  <c r="K128"/>
  <c r="H128"/>
  <c r="G127"/>
  <c r="H127"/>
  <c r="O127"/>
  <c r="K127"/>
  <c r="G126"/>
  <c r="K126"/>
  <c r="L126"/>
  <c r="Q126"/>
  <c r="G125"/>
  <c r="K125"/>
  <c r="H125"/>
  <c r="O125"/>
  <c r="G124"/>
  <c r="K124"/>
  <c r="H124"/>
  <c r="G123"/>
  <c r="H123"/>
  <c r="O123"/>
  <c r="K123"/>
  <c r="G122"/>
  <c r="H122"/>
  <c r="O122"/>
  <c r="K122"/>
  <c r="G121"/>
  <c r="K121"/>
  <c r="H121"/>
  <c r="O121"/>
  <c r="G120"/>
  <c r="K120"/>
  <c r="H120"/>
  <c r="O120"/>
  <c r="G119"/>
  <c r="H119"/>
  <c r="O119"/>
  <c r="K119"/>
  <c r="G118"/>
  <c r="K118"/>
  <c r="L118"/>
  <c r="Q118"/>
  <c r="G117"/>
  <c r="K117"/>
  <c r="H117"/>
  <c r="O117"/>
  <c r="G116"/>
  <c r="K116"/>
  <c r="H116"/>
  <c r="G115"/>
  <c r="H115"/>
  <c r="O115"/>
  <c r="K115"/>
  <c r="G114"/>
  <c r="H114"/>
  <c r="K114"/>
  <c r="L114"/>
  <c r="Q114"/>
  <c r="G113"/>
  <c r="K113"/>
  <c r="H113"/>
  <c r="O113"/>
  <c r="G112"/>
  <c r="K112"/>
  <c r="H112"/>
  <c r="O112"/>
  <c r="G111"/>
  <c r="H111"/>
  <c r="O111"/>
  <c r="K111"/>
  <c r="G110"/>
  <c r="K110"/>
  <c r="L110"/>
  <c r="Q110"/>
  <c r="G109"/>
  <c r="K109"/>
  <c r="H109"/>
  <c r="O109"/>
  <c r="G108"/>
  <c r="K108"/>
  <c r="H108"/>
  <c r="G107"/>
  <c r="H107"/>
  <c r="O107"/>
  <c r="K107"/>
  <c r="G106"/>
  <c r="H106"/>
  <c r="K106"/>
  <c r="L106"/>
  <c r="Q106"/>
  <c r="G105"/>
  <c r="K105"/>
  <c r="H105"/>
  <c r="O105"/>
  <c r="G104"/>
  <c r="K104"/>
  <c r="H104"/>
  <c r="O104"/>
  <c r="G103"/>
  <c r="H103"/>
  <c r="O103"/>
  <c r="K103"/>
  <c r="G102"/>
  <c r="K102"/>
  <c r="L102"/>
  <c r="Q102"/>
  <c r="G101"/>
  <c r="K101"/>
  <c r="H101"/>
  <c r="I101"/>
  <c r="M101"/>
  <c r="J101"/>
  <c r="P101"/>
  <c r="N101"/>
  <c r="S101"/>
  <c r="R101"/>
  <c r="I102"/>
  <c r="M102"/>
  <c r="R102"/>
  <c r="J102"/>
  <c r="P102"/>
  <c r="N102"/>
  <c r="S102"/>
  <c r="I103"/>
  <c r="J103"/>
  <c r="P103"/>
  <c r="M103"/>
  <c r="N103"/>
  <c r="S103"/>
  <c r="L103"/>
  <c r="Q103"/>
  <c r="R103"/>
  <c r="I104"/>
  <c r="M104"/>
  <c r="R104"/>
  <c r="N104"/>
  <c r="L104"/>
  <c r="Q104"/>
  <c r="S104"/>
  <c r="I105"/>
  <c r="J105"/>
  <c r="P105"/>
  <c r="M105"/>
  <c r="N105"/>
  <c r="S105"/>
  <c r="R105"/>
  <c r="I106"/>
  <c r="M106"/>
  <c r="R106"/>
  <c r="N106"/>
  <c r="O106"/>
  <c r="S106"/>
  <c r="I107"/>
  <c r="J107"/>
  <c r="P107"/>
  <c r="M107"/>
  <c r="N107"/>
  <c r="S107"/>
  <c r="R107"/>
  <c r="I108"/>
  <c r="M108"/>
  <c r="R108"/>
  <c r="J108"/>
  <c r="P108"/>
  <c r="N108"/>
  <c r="L108"/>
  <c r="Q108"/>
  <c r="O108"/>
  <c r="S108"/>
  <c r="I109"/>
  <c r="J109"/>
  <c r="P109"/>
  <c r="M109"/>
  <c r="N109"/>
  <c r="S109"/>
  <c r="L109"/>
  <c r="Q109"/>
  <c r="R109"/>
  <c r="I110"/>
  <c r="M110"/>
  <c r="R110"/>
  <c r="J110"/>
  <c r="P110"/>
  <c r="N110"/>
  <c r="S110"/>
  <c r="I111"/>
  <c r="J111"/>
  <c r="P111"/>
  <c r="M111"/>
  <c r="N111"/>
  <c r="S111"/>
  <c r="L111"/>
  <c r="Q111"/>
  <c r="R111"/>
  <c r="I112"/>
  <c r="M112"/>
  <c r="R112"/>
  <c r="N112"/>
  <c r="L112"/>
  <c r="Q112"/>
  <c r="S112"/>
  <c r="I113"/>
  <c r="J113"/>
  <c r="P113"/>
  <c r="M113"/>
  <c r="N113"/>
  <c r="S113"/>
  <c r="R113"/>
  <c r="I114"/>
  <c r="M114"/>
  <c r="R114"/>
  <c r="N114"/>
  <c r="O114"/>
  <c r="S114"/>
  <c r="I115"/>
  <c r="J115"/>
  <c r="P115"/>
  <c r="M115"/>
  <c r="N115"/>
  <c r="S115"/>
  <c r="R115"/>
  <c r="I116"/>
  <c r="M116"/>
  <c r="R116"/>
  <c r="J116"/>
  <c r="P116"/>
  <c r="N116"/>
  <c r="L116"/>
  <c r="Q116"/>
  <c r="O116"/>
  <c r="S116"/>
  <c r="I117"/>
  <c r="J117"/>
  <c r="P117"/>
  <c r="M117"/>
  <c r="N117"/>
  <c r="S117"/>
  <c r="L117"/>
  <c r="Q117"/>
  <c r="R117"/>
  <c r="I118"/>
  <c r="M118"/>
  <c r="R118"/>
  <c r="J118"/>
  <c r="P118"/>
  <c r="N118"/>
  <c r="S118"/>
  <c r="I119"/>
  <c r="J119"/>
  <c r="P119"/>
  <c r="M119"/>
  <c r="N119"/>
  <c r="S119"/>
  <c r="L119"/>
  <c r="Q119"/>
  <c r="R119"/>
  <c r="I120"/>
  <c r="M120"/>
  <c r="R120"/>
  <c r="N120"/>
  <c r="L120"/>
  <c r="Q120"/>
  <c r="S120"/>
  <c r="I121"/>
  <c r="J121"/>
  <c r="P121"/>
  <c r="M121"/>
  <c r="N121"/>
  <c r="S121"/>
  <c r="R121"/>
  <c r="I122"/>
  <c r="M122"/>
  <c r="R122"/>
  <c r="J122"/>
  <c r="P122"/>
  <c r="N122"/>
  <c r="S122"/>
  <c r="I123"/>
  <c r="M123"/>
  <c r="N123"/>
  <c r="L123"/>
  <c r="Q123"/>
  <c r="R123"/>
  <c r="I124"/>
  <c r="M124"/>
  <c r="R124"/>
  <c r="N124"/>
  <c r="L124"/>
  <c r="Q124"/>
  <c r="O124"/>
  <c r="S124"/>
  <c r="I125"/>
  <c r="J125"/>
  <c r="P125"/>
  <c r="M125"/>
  <c r="N125"/>
  <c r="S125"/>
  <c r="R125"/>
  <c r="I126"/>
  <c r="M126"/>
  <c r="R126"/>
  <c r="N126"/>
  <c r="S126"/>
  <c r="I127"/>
  <c r="J127"/>
  <c r="P127"/>
  <c r="M127"/>
  <c r="N127"/>
  <c r="S127"/>
  <c r="R127"/>
  <c r="I128"/>
  <c r="M128"/>
  <c r="R128"/>
  <c r="N128"/>
  <c r="L128"/>
  <c r="Q128"/>
  <c r="O128"/>
  <c r="S128"/>
  <c r="I129"/>
  <c r="J129"/>
  <c r="P129"/>
  <c r="M129"/>
  <c r="N129"/>
  <c r="S129"/>
  <c r="R129"/>
  <c r="I130"/>
  <c r="M130"/>
  <c r="R130"/>
  <c r="N130"/>
  <c r="L130"/>
  <c r="Q130"/>
  <c r="O130"/>
  <c r="S130"/>
  <c r="I131"/>
  <c r="J131"/>
  <c r="P131"/>
  <c r="M131"/>
  <c r="N131"/>
  <c r="S131"/>
  <c r="R131"/>
  <c r="I132"/>
  <c r="M132"/>
  <c r="R132"/>
  <c r="N132"/>
  <c r="L132"/>
  <c r="Q132"/>
  <c r="O132"/>
  <c r="S132"/>
  <c r="I133"/>
  <c r="J133"/>
  <c r="P133"/>
  <c r="M133"/>
  <c r="N133"/>
  <c r="L133"/>
  <c r="Q133"/>
  <c r="R133"/>
  <c r="I134"/>
  <c r="M134"/>
  <c r="R134"/>
  <c r="N134"/>
  <c r="S134"/>
  <c r="I135"/>
  <c r="J135"/>
  <c r="P135"/>
  <c r="M135"/>
  <c r="N135"/>
  <c r="R135"/>
  <c r="I136"/>
  <c r="M136"/>
  <c r="N136"/>
  <c r="L136"/>
  <c r="Q136"/>
  <c r="O136"/>
  <c r="S136"/>
  <c r="I137"/>
  <c r="J137"/>
  <c r="P137"/>
  <c r="M137"/>
  <c r="N137"/>
  <c r="S137"/>
  <c r="R137"/>
  <c r="I138"/>
  <c r="M138"/>
  <c r="N138"/>
  <c r="L138"/>
  <c r="Q138"/>
  <c r="O138"/>
  <c r="S138"/>
  <c r="I139"/>
  <c r="J139"/>
  <c r="P139"/>
  <c r="M139"/>
  <c r="N139"/>
  <c r="O139"/>
  <c r="R139"/>
  <c r="I140"/>
  <c r="M140"/>
  <c r="N140"/>
  <c r="L140"/>
  <c r="Q140"/>
  <c r="O140"/>
  <c r="S140"/>
  <c r="I141"/>
  <c r="J141"/>
  <c r="P141"/>
  <c r="M141"/>
  <c r="N141"/>
  <c r="O141"/>
  <c r="R141"/>
  <c r="I142"/>
  <c r="M142"/>
  <c r="N142"/>
  <c r="S142"/>
  <c r="I143"/>
  <c r="J143"/>
  <c r="P143"/>
  <c r="M143"/>
  <c r="N143"/>
  <c r="R143"/>
  <c r="I144"/>
  <c r="M144"/>
  <c r="N144"/>
  <c r="L144"/>
  <c r="Q144"/>
  <c r="O144"/>
  <c r="S144"/>
  <c r="I145"/>
  <c r="J145"/>
  <c r="P145"/>
  <c r="M145"/>
  <c r="N145"/>
  <c r="S145"/>
  <c r="Q145"/>
  <c r="R145"/>
  <c r="I146"/>
  <c r="M146"/>
  <c r="N146"/>
  <c r="L146"/>
  <c r="Q146"/>
  <c r="O146"/>
  <c r="S146"/>
  <c r="I147"/>
  <c r="J147"/>
  <c r="P147"/>
  <c r="M147"/>
  <c r="N147"/>
  <c r="O147"/>
  <c r="R147"/>
  <c r="I148"/>
  <c r="M148"/>
  <c r="N148"/>
  <c r="L148"/>
  <c r="Q148"/>
  <c r="O148"/>
  <c r="S148"/>
  <c r="I149"/>
  <c r="J149"/>
  <c r="P149"/>
  <c r="M149"/>
  <c r="N149"/>
  <c r="O149"/>
  <c r="R149"/>
  <c r="I150"/>
  <c r="M150"/>
  <c r="N150"/>
  <c r="S150"/>
  <c r="I151"/>
  <c r="J151"/>
  <c r="P151"/>
  <c r="M151"/>
  <c r="N151"/>
  <c r="R151"/>
  <c r="I152"/>
  <c r="M152"/>
  <c r="N152"/>
  <c r="L152"/>
  <c r="Q152"/>
  <c r="O152"/>
  <c r="S152"/>
  <c r="I153"/>
  <c r="J153"/>
  <c r="P153"/>
  <c r="M153"/>
  <c r="N153"/>
  <c r="S153"/>
  <c r="R153"/>
  <c r="I154"/>
  <c r="M154"/>
  <c r="N154"/>
  <c r="L154"/>
  <c r="Q154"/>
  <c r="O154"/>
  <c r="S154"/>
  <c r="I155"/>
  <c r="J155"/>
  <c r="P155"/>
  <c r="M155"/>
  <c r="N155"/>
  <c r="O155"/>
  <c r="R155"/>
  <c r="I156"/>
  <c r="M156"/>
  <c r="N156"/>
  <c r="L156"/>
  <c r="Q156"/>
  <c r="O156"/>
  <c r="S156"/>
  <c r="I157"/>
  <c r="J157"/>
  <c r="P157"/>
  <c r="M157"/>
  <c r="N157"/>
  <c r="O157"/>
  <c r="R157"/>
  <c r="I158"/>
  <c r="M158"/>
  <c r="N158"/>
  <c r="S158"/>
  <c r="I159"/>
  <c r="J159"/>
  <c r="P159"/>
  <c r="M159"/>
  <c r="N159"/>
  <c r="R159"/>
  <c r="I160"/>
  <c r="M160"/>
  <c r="N160"/>
  <c r="L160"/>
  <c r="Q160"/>
  <c r="O160"/>
  <c r="S160"/>
  <c r="I161"/>
  <c r="J161"/>
  <c r="P161"/>
  <c r="M161"/>
  <c r="N161"/>
  <c r="S161"/>
  <c r="R161"/>
  <c r="I162"/>
  <c r="M162"/>
  <c r="N162"/>
  <c r="L162"/>
  <c r="Q162"/>
  <c r="O162"/>
  <c r="S162"/>
  <c r="I163"/>
  <c r="J163"/>
  <c r="P163"/>
  <c r="M163"/>
  <c r="N163"/>
  <c r="O163"/>
  <c r="R163"/>
  <c r="I164"/>
  <c r="M164"/>
  <c r="N164"/>
  <c r="L164"/>
  <c r="Q164"/>
  <c r="O164"/>
  <c r="S164"/>
  <c r="I165"/>
  <c r="J165"/>
  <c r="P165"/>
  <c r="M165"/>
  <c r="N165"/>
  <c r="O165"/>
  <c r="R165"/>
  <c r="I166"/>
  <c r="M166"/>
  <c r="N166"/>
  <c r="S166"/>
  <c r="I167"/>
  <c r="J167"/>
  <c r="P167"/>
  <c r="M167"/>
  <c r="N167"/>
  <c r="R167"/>
  <c r="I168"/>
  <c r="M168"/>
  <c r="N168"/>
  <c r="L168"/>
  <c r="Q168"/>
  <c r="O168"/>
  <c r="S168"/>
  <c r="I169"/>
  <c r="J169"/>
  <c r="P169"/>
  <c r="M169"/>
  <c r="N169"/>
  <c r="S169"/>
  <c r="R169"/>
  <c r="I170"/>
  <c r="M170"/>
  <c r="N170"/>
  <c r="L170"/>
  <c r="Q170"/>
  <c r="O170"/>
  <c r="S170"/>
  <c r="I171"/>
  <c r="J171"/>
  <c r="P171"/>
  <c r="M171"/>
  <c r="N171"/>
  <c r="O171"/>
  <c r="R171"/>
  <c r="I172"/>
  <c r="M172"/>
  <c r="N172"/>
  <c r="L172"/>
  <c r="Q172"/>
  <c r="O172"/>
  <c r="S172"/>
  <c r="I173"/>
  <c r="J173"/>
  <c r="P173"/>
  <c r="M173"/>
  <c r="N173"/>
  <c r="O173"/>
  <c r="R173"/>
  <c r="I174"/>
  <c r="M174"/>
  <c r="N174"/>
  <c r="S174"/>
  <c r="I175"/>
  <c r="J175"/>
  <c r="P175"/>
  <c r="M175"/>
  <c r="N175"/>
  <c r="R175"/>
  <c r="I176"/>
  <c r="M176"/>
  <c r="N176"/>
  <c r="L176"/>
  <c r="Q176"/>
  <c r="O176"/>
  <c r="S176"/>
  <c r="I177"/>
  <c r="J177"/>
  <c r="P177"/>
  <c r="M177"/>
  <c r="N177"/>
  <c r="S177"/>
  <c r="R177"/>
  <c r="I178"/>
  <c r="M178"/>
  <c r="N178"/>
  <c r="L178"/>
  <c r="Q178"/>
  <c r="O178"/>
  <c r="S178"/>
  <c r="I179"/>
  <c r="J179"/>
  <c r="P179"/>
  <c r="M179"/>
  <c r="N179"/>
  <c r="O179"/>
  <c r="R179"/>
  <c r="I180"/>
  <c r="M180"/>
  <c r="N180"/>
  <c r="L180"/>
  <c r="Q180"/>
  <c r="O180"/>
  <c r="S180"/>
  <c r="I181"/>
  <c r="J181"/>
  <c r="P181"/>
  <c r="M181"/>
  <c r="N181"/>
  <c r="O181"/>
  <c r="R181"/>
  <c r="I182"/>
  <c r="M182"/>
  <c r="N182"/>
  <c r="S182"/>
  <c r="I183"/>
  <c r="J183"/>
  <c r="P183"/>
  <c r="M183"/>
  <c r="N183"/>
  <c r="R183"/>
  <c r="I184"/>
  <c r="M184"/>
  <c r="N184"/>
  <c r="L184"/>
  <c r="Q184"/>
  <c r="O184"/>
  <c r="S184"/>
  <c r="E85" i="1"/>
  <c r="L85"/>
  <c r="E95"/>
  <c r="L95"/>
  <c r="AJ95"/>
  <c r="AH95"/>
  <c r="AG95"/>
  <c r="AF95"/>
  <c r="AE88"/>
  <c r="AE89"/>
  <c r="AE90"/>
  <c r="AE91"/>
  <c r="AE92"/>
  <c r="AE93"/>
  <c r="AE94"/>
  <c r="AD95"/>
  <c r="Z95"/>
  <c r="Y95"/>
  <c r="X95"/>
  <c r="W95"/>
  <c r="V95"/>
  <c r="U95"/>
  <c r="T95"/>
  <c r="S95"/>
  <c r="R95"/>
  <c r="Q95"/>
  <c r="P95"/>
  <c r="O95"/>
  <c r="N95"/>
  <c r="K95"/>
  <c r="J95"/>
  <c r="I95"/>
  <c r="H95"/>
  <c r="G95"/>
  <c r="AJ85"/>
  <c r="AH85"/>
  <c r="AG85"/>
  <c r="AF85"/>
  <c r="AE64"/>
  <c r="AE85"/>
  <c r="AE65"/>
  <c r="AE66"/>
  <c r="AE67"/>
  <c r="AE68"/>
  <c r="AE69"/>
  <c r="AE70"/>
  <c r="AE71"/>
  <c r="AE72"/>
  <c r="AE73"/>
  <c r="AE74"/>
  <c r="AE75"/>
  <c r="AE76"/>
  <c r="AE77"/>
  <c r="AE78"/>
  <c r="AE79"/>
  <c r="AE80"/>
  <c r="AE81"/>
  <c r="AE82"/>
  <c r="AE83"/>
  <c r="AE84"/>
  <c r="AD85"/>
  <c r="Z85"/>
  <c r="Y85"/>
  <c r="X85"/>
  <c r="W85"/>
  <c r="V85"/>
  <c r="U85"/>
  <c r="T85"/>
  <c r="S85"/>
  <c r="R85"/>
  <c r="Q85"/>
  <c r="P85"/>
  <c r="O85"/>
  <c r="N85"/>
  <c r="K85"/>
  <c r="J85"/>
  <c r="I85"/>
  <c r="H85"/>
  <c r="G85"/>
  <c r="AJ61"/>
  <c r="AJ35"/>
  <c r="I43" i="4"/>
  <c r="H43"/>
  <c r="K44" i="3"/>
  <c r="J44"/>
  <c r="G44"/>
  <c r="F44"/>
  <c r="K43"/>
  <c r="J43"/>
  <c r="G43"/>
  <c r="F43"/>
  <c r="C44"/>
  <c r="L44"/>
  <c r="C43"/>
  <c r="K42"/>
  <c r="J42"/>
  <c r="I42"/>
  <c r="I44"/>
  <c r="H42"/>
  <c r="H44"/>
  <c r="G42"/>
  <c r="F42"/>
  <c r="E42"/>
  <c r="E44"/>
  <c r="D42"/>
  <c r="D44"/>
  <c r="K41"/>
  <c r="J41"/>
  <c r="I41"/>
  <c r="I43"/>
  <c r="H41"/>
  <c r="H43"/>
  <c r="G41"/>
  <c r="F41"/>
  <c r="E41"/>
  <c r="E43"/>
  <c r="D41"/>
  <c r="D43"/>
  <c r="C42"/>
  <c r="C41"/>
  <c r="L41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4"/>
  <c r="D40"/>
  <c r="E40"/>
  <c r="F40"/>
  <c r="G40"/>
  <c r="L40"/>
  <c r="H40"/>
  <c r="I40"/>
  <c r="J40"/>
  <c r="K40"/>
  <c r="C40"/>
  <c r="K39"/>
  <c r="J39"/>
  <c r="I39"/>
  <c r="H39"/>
  <c r="G39"/>
  <c r="F39"/>
  <c r="E39"/>
  <c r="D39"/>
  <c r="C39"/>
  <c r="AE107" i="1"/>
  <c r="AE106"/>
  <c r="O101" i="16"/>
  <c r="L175"/>
  <c r="Q175"/>
  <c r="S175"/>
  <c r="L165"/>
  <c r="Q165"/>
  <c r="S165"/>
  <c r="L163"/>
  <c r="Q163"/>
  <c r="S163"/>
  <c r="R158"/>
  <c r="J158"/>
  <c r="P158"/>
  <c r="R156"/>
  <c r="J156"/>
  <c r="P156"/>
  <c r="R154"/>
  <c r="J154"/>
  <c r="P154"/>
  <c r="L143"/>
  <c r="Q143"/>
  <c r="S143"/>
  <c r="R184"/>
  <c r="J184"/>
  <c r="P184"/>
  <c r="R166"/>
  <c r="J166"/>
  <c r="P166"/>
  <c r="L151"/>
  <c r="Q151"/>
  <c r="S151"/>
  <c r="S141"/>
  <c r="L141"/>
  <c r="Q141"/>
  <c r="S181"/>
  <c r="L181"/>
  <c r="Q181"/>
  <c r="L179"/>
  <c r="Q179"/>
  <c r="S179"/>
  <c r="R174"/>
  <c r="J174"/>
  <c r="P174"/>
  <c r="R172"/>
  <c r="J172"/>
  <c r="P172"/>
  <c r="R170"/>
  <c r="J170"/>
  <c r="P170"/>
  <c r="R160"/>
  <c r="J160"/>
  <c r="P160"/>
  <c r="L159"/>
  <c r="Q159"/>
  <c r="S159"/>
  <c r="L149"/>
  <c r="Q149"/>
  <c r="S149"/>
  <c r="S147"/>
  <c r="L147"/>
  <c r="Q147"/>
  <c r="R142"/>
  <c r="J142"/>
  <c r="P142"/>
  <c r="R140"/>
  <c r="J140"/>
  <c r="P140"/>
  <c r="R138"/>
  <c r="J138"/>
  <c r="P138"/>
  <c r="AE95" i="1"/>
  <c r="R176" i="16"/>
  <c r="J176"/>
  <c r="P176"/>
  <c r="R144"/>
  <c r="J144"/>
  <c r="P144"/>
  <c r="L183"/>
  <c r="Q183"/>
  <c r="S183"/>
  <c r="S173"/>
  <c r="L173"/>
  <c r="Q173"/>
  <c r="L171"/>
  <c r="Q171"/>
  <c r="S171"/>
  <c r="R164"/>
  <c r="J164"/>
  <c r="P164"/>
  <c r="R162"/>
  <c r="J162"/>
  <c r="P162"/>
  <c r="R152"/>
  <c r="J152"/>
  <c r="P152"/>
  <c r="L139"/>
  <c r="Q139"/>
  <c r="S139"/>
  <c r="R182"/>
  <c r="J182"/>
  <c r="P182"/>
  <c r="R180"/>
  <c r="J180"/>
  <c r="P180"/>
  <c r="R178"/>
  <c r="J178"/>
  <c r="P178"/>
  <c r="R168"/>
  <c r="J168"/>
  <c r="P168"/>
  <c r="L167"/>
  <c r="Q167"/>
  <c r="S167"/>
  <c r="S157"/>
  <c r="L157"/>
  <c r="Q157"/>
  <c r="S155"/>
  <c r="L155"/>
  <c r="Q155"/>
  <c r="R150"/>
  <c r="J150"/>
  <c r="P150"/>
  <c r="R148"/>
  <c r="J148"/>
  <c r="P148"/>
  <c r="R146"/>
  <c r="J146"/>
  <c r="P146"/>
  <c r="R136"/>
  <c r="J136"/>
  <c r="P136"/>
  <c r="S135"/>
  <c r="L135"/>
  <c r="Q135"/>
  <c r="L43" i="3"/>
  <c r="L39"/>
  <c r="L42"/>
  <c r="AL7" i="22"/>
  <c r="AM7"/>
  <c r="AK7"/>
  <c r="AI7"/>
  <c r="AF7"/>
  <c r="AM10"/>
  <c r="AK10"/>
  <c r="AH10"/>
  <c r="AJ10"/>
  <c r="AL31"/>
  <c r="AH31"/>
  <c r="AM31"/>
  <c r="AK31"/>
  <c r="AI31"/>
  <c r="AF31"/>
  <c r="AM34"/>
  <c r="AK34"/>
  <c r="AJ34"/>
  <c r="AH34"/>
  <c r="AL45"/>
  <c r="AM45"/>
  <c r="AI45"/>
  <c r="AF45"/>
  <c r="AF59"/>
  <c r="AM48"/>
  <c r="AK48"/>
  <c r="AH48"/>
  <c r="AL48"/>
  <c r="AL90"/>
  <c r="AM90"/>
  <c r="AI90"/>
  <c r="AF90"/>
  <c r="AE42" i="1"/>
  <c r="AE43"/>
  <c r="AL43"/>
  <c r="AO40"/>
  <c r="AO48"/>
  <c r="AL61"/>
  <c r="AM6" i="22"/>
  <c r="AM35"/>
  <c r="AK6"/>
  <c r="AH6"/>
  <c r="AJ6"/>
  <c r="AL11"/>
  <c r="AM11"/>
  <c r="AK11"/>
  <c r="AI11"/>
  <c r="AF11"/>
  <c r="AM14"/>
  <c r="AK14"/>
  <c r="AH14"/>
  <c r="AJ14"/>
  <c r="AL19"/>
  <c r="AM19"/>
  <c r="AK19"/>
  <c r="AI19"/>
  <c r="AF19"/>
  <c r="AM22"/>
  <c r="AK22"/>
  <c r="AH22"/>
  <c r="AJ22"/>
  <c r="AL27"/>
  <c r="AM27"/>
  <c r="AK27"/>
  <c r="AI27"/>
  <c r="AF27"/>
  <c r="AM30"/>
  <c r="AK30"/>
  <c r="AH30"/>
  <c r="AJ30"/>
  <c r="AL38"/>
  <c r="AL41"/>
  <c r="AM38"/>
  <c r="AM41"/>
  <c r="AI38"/>
  <c r="AI41"/>
  <c r="AH38"/>
  <c r="AH41"/>
  <c r="AF38"/>
  <c r="AF41"/>
  <c r="AM44"/>
  <c r="AK44"/>
  <c r="AL44"/>
  <c r="AL59"/>
  <c r="AH44"/>
  <c r="AL49"/>
  <c r="AM49"/>
  <c r="AI49"/>
  <c r="AF49"/>
  <c r="AM52"/>
  <c r="AK52"/>
  <c r="AH52"/>
  <c r="AL52"/>
  <c r="AL57"/>
  <c r="AM57"/>
  <c r="AI57"/>
  <c r="AF57"/>
  <c r="AM63"/>
  <c r="AK63"/>
  <c r="AL63"/>
  <c r="AL83"/>
  <c r="AE83"/>
  <c r="AL68"/>
  <c r="AM68"/>
  <c r="AI68"/>
  <c r="AF68"/>
  <c r="AM71"/>
  <c r="AK71"/>
  <c r="AL71"/>
  <c r="AL76"/>
  <c r="AM76"/>
  <c r="AI76"/>
  <c r="AF76"/>
  <c r="AM79"/>
  <c r="AK79"/>
  <c r="AL79"/>
  <c r="AL86"/>
  <c r="AM86"/>
  <c r="AI86"/>
  <c r="AF86"/>
  <c r="AM89"/>
  <c r="AK89"/>
  <c r="AL89"/>
  <c r="AH67"/>
  <c r="AH85"/>
  <c r="AK45"/>
  <c r="AJ48"/>
  <c r="AK53"/>
  <c r="AJ56"/>
  <c r="AK64"/>
  <c r="AJ67"/>
  <c r="AK80"/>
  <c r="AJ85"/>
  <c r="AK90"/>
  <c r="L161" i="16"/>
  <c r="Q161"/>
  <c r="L153"/>
  <c r="Q153"/>
  <c r="L137"/>
  <c r="Q137"/>
  <c r="J134"/>
  <c r="P134"/>
  <c r="L131"/>
  <c r="Q131"/>
  <c r="J130"/>
  <c r="P130"/>
  <c r="L129"/>
  <c r="Q129"/>
  <c r="J128"/>
  <c r="P128"/>
  <c r="L127"/>
  <c r="Q127"/>
  <c r="J126"/>
  <c r="P126"/>
  <c r="L125"/>
  <c r="Q125"/>
  <c r="J124"/>
  <c r="P124"/>
  <c r="L113"/>
  <c r="Q113"/>
  <c r="J112"/>
  <c r="P112"/>
  <c r="L105"/>
  <c r="Q105"/>
  <c r="J104"/>
  <c r="P104"/>
  <c r="H145"/>
  <c r="O145"/>
  <c r="AM95" i="1"/>
  <c r="AF10" i="22"/>
  <c r="AF18"/>
  <c r="AF26"/>
  <c r="AF34"/>
  <c r="AF56"/>
  <c r="AF75"/>
  <c r="AH45"/>
  <c r="AE35"/>
  <c r="AI75"/>
  <c r="AI48"/>
  <c r="AI26"/>
  <c r="AI18"/>
  <c r="AJ31"/>
  <c r="AJ15"/>
  <c r="AJ7"/>
  <c r="AJ45"/>
  <c r="AJ64"/>
  <c r="AJ83"/>
  <c r="AJ80"/>
  <c r="AJ90"/>
  <c r="S133" i="16"/>
  <c r="S123"/>
  <c r="J123"/>
  <c r="P123"/>
  <c r="L115"/>
  <c r="Q115"/>
  <c r="J114"/>
  <c r="P114"/>
  <c r="L107"/>
  <c r="Q107"/>
  <c r="J106"/>
  <c r="P106"/>
  <c r="L101"/>
  <c r="Q101"/>
  <c r="L122"/>
  <c r="Q122"/>
  <c r="AM85" i="1"/>
  <c r="AM35"/>
  <c r="AP89"/>
  <c r="AL62"/>
  <c r="AH5" i="22"/>
  <c r="AH57"/>
  <c r="AL34"/>
  <c r="AL10"/>
  <c r="AK38"/>
  <c r="AK41"/>
  <c r="AJ44"/>
  <c r="AK49"/>
  <c r="AJ52"/>
  <c r="AK57"/>
  <c r="AJ63"/>
  <c r="AK68"/>
  <c r="AJ71"/>
  <c r="AK76"/>
  <c r="AJ79"/>
  <c r="AK86"/>
  <c r="AJ89"/>
  <c r="AL15"/>
  <c r="AM15"/>
  <c r="AK15"/>
  <c r="AI15"/>
  <c r="AF15"/>
  <c r="AM18"/>
  <c r="AK18"/>
  <c r="AH18"/>
  <c r="AJ18"/>
  <c r="AL23"/>
  <c r="AM23"/>
  <c r="AK23"/>
  <c r="AI23"/>
  <c r="AF23"/>
  <c r="AM26"/>
  <c r="AK26"/>
  <c r="AH26"/>
  <c r="AJ26"/>
  <c r="AL53"/>
  <c r="AM53"/>
  <c r="AI53"/>
  <c r="AF53"/>
  <c r="AM56"/>
  <c r="AK56"/>
  <c r="AH56"/>
  <c r="AL56"/>
  <c r="AL64"/>
  <c r="AM64"/>
  <c r="AM83"/>
  <c r="AI64"/>
  <c r="AF64"/>
  <c r="AM67"/>
  <c r="AK67"/>
  <c r="AL67"/>
  <c r="AL72"/>
  <c r="AM72"/>
  <c r="AI72"/>
  <c r="AF72"/>
  <c r="AM75"/>
  <c r="AK75"/>
  <c r="AL75"/>
  <c r="AL80"/>
  <c r="AM80"/>
  <c r="AI80"/>
  <c r="AF80"/>
  <c r="AM85"/>
  <c r="AK85"/>
  <c r="AE92"/>
  <c r="AL85"/>
  <c r="AL92"/>
  <c r="AM42" i="1"/>
  <c r="AM43"/>
  <c r="AL36"/>
  <c r="AL35"/>
  <c r="AJ5" i="22"/>
  <c r="AF5"/>
  <c r="AK5"/>
  <c r="AE35" i="1"/>
  <c r="AH23" i="22"/>
  <c r="AH7"/>
  <c r="AH72"/>
  <c r="AH90"/>
  <c r="AK72"/>
  <c r="AJ75"/>
  <c r="L177" i="16"/>
  <c r="Q177"/>
  <c r="L169"/>
  <c r="Q169"/>
  <c r="J132"/>
  <c r="P132"/>
  <c r="L121"/>
  <c r="Q121"/>
  <c r="J120"/>
  <c r="P120"/>
  <c r="AN42" i="1"/>
  <c r="AF48" i="22"/>
  <c r="AI85"/>
  <c r="AI92"/>
  <c r="AI67"/>
  <c r="AI34"/>
  <c r="AI10"/>
  <c r="H102" i="16"/>
  <c r="O102"/>
  <c r="H110"/>
  <c r="O110"/>
  <c r="H118"/>
  <c r="O118"/>
  <c r="H126"/>
  <c r="O126"/>
  <c r="H134"/>
  <c r="O134"/>
  <c r="H142"/>
  <c r="O142"/>
  <c r="H150"/>
  <c r="O150"/>
  <c r="H158"/>
  <c r="O158"/>
  <c r="H166"/>
  <c r="O166"/>
  <c r="H174"/>
  <c r="O174"/>
  <c r="H182"/>
  <c r="O182"/>
  <c r="AK43" i="1"/>
  <c r="AM62"/>
  <c r="AE61"/>
  <c r="AN61"/>
  <c r="AE59" i="22"/>
  <c r="AH27"/>
  <c r="AH11"/>
  <c r="AH53"/>
  <c r="AI71"/>
  <c r="AI63"/>
  <c r="AI52"/>
  <c r="AI44"/>
  <c r="AI30"/>
  <c r="AI22"/>
  <c r="AI14"/>
  <c r="AI6"/>
  <c r="AI35"/>
  <c r="AL5"/>
  <c r="AJ27"/>
  <c r="AJ19"/>
  <c r="AJ11"/>
  <c r="AJ38"/>
  <c r="AJ49"/>
  <c r="AJ57"/>
  <c r="AJ68"/>
  <c r="AJ76"/>
  <c r="AJ86"/>
  <c r="AL32"/>
  <c r="AL28"/>
  <c r="AL24"/>
  <c r="AL20"/>
  <c r="AL16"/>
  <c r="AL12"/>
  <c r="AL8"/>
  <c r="AJ39"/>
  <c r="AK40"/>
  <c r="AJ46"/>
  <c r="AK47"/>
  <c r="AJ50"/>
  <c r="AK51"/>
  <c r="AJ54"/>
  <c r="AK55"/>
  <c r="AJ58"/>
  <c r="AK62"/>
  <c r="AJ65"/>
  <c r="AK66"/>
  <c r="AJ69"/>
  <c r="AK70"/>
  <c r="AJ73"/>
  <c r="AK74"/>
  <c r="AJ77"/>
  <c r="AK78"/>
  <c r="AJ81"/>
  <c r="AK82"/>
  <c r="AJ87"/>
  <c r="AK88"/>
  <c r="AJ91"/>
  <c r="AF8"/>
  <c r="AF12"/>
  <c r="AF16"/>
  <c r="AF20"/>
  <c r="AF24"/>
  <c r="AF28"/>
  <c r="AF32"/>
  <c r="AF39"/>
  <c r="AF46"/>
  <c r="AF50"/>
  <c r="AF54"/>
  <c r="AF58"/>
  <c r="AF65"/>
  <c r="AF69"/>
  <c r="AF73"/>
  <c r="AF77"/>
  <c r="AF81"/>
  <c r="AF87"/>
  <c r="AF92"/>
  <c r="AF91"/>
  <c r="AH65"/>
  <c r="AH83"/>
  <c r="AH69"/>
  <c r="AH73"/>
  <c r="AH77"/>
  <c r="AH81"/>
  <c r="AH87"/>
  <c r="AH91"/>
  <c r="AH92"/>
  <c r="AK83"/>
  <c r="AI59"/>
  <c r="AJ35"/>
  <c r="AM92"/>
  <c r="AH59"/>
  <c r="AJ41"/>
  <c r="AL35"/>
  <c r="AF35"/>
  <c r="AK92"/>
  <c r="AF83"/>
  <c r="AM59"/>
  <c r="AH35"/>
  <c r="AJ92"/>
  <c r="AJ59"/>
  <c r="AI83"/>
  <c r="AK35"/>
  <c r="AK59"/>
</calcChain>
</file>

<file path=xl/sharedStrings.xml><?xml version="1.0" encoding="utf-8"?>
<sst xmlns="http://schemas.openxmlformats.org/spreadsheetml/2006/main" count="1268" uniqueCount="272">
  <si>
    <t>%</t>
  </si>
  <si>
    <t>%oxide</t>
  </si>
  <si>
    <t>Al</t>
  </si>
  <si>
    <t>BaO</t>
  </si>
  <si>
    <t>Ca</t>
  </si>
  <si>
    <t>Co</t>
  </si>
  <si>
    <t>Cr</t>
  </si>
  <si>
    <t>Cu</t>
  </si>
  <si>
    <t>Fe</t>
  </si>
  <si>
    <t>GWS 1</t>
  </si>
  <si>
    <t>GWS 10</t>
  </si>
  <si>
    <t>GWS 11</t>
  </si>
  <si>
    <t>GWS 12</t>
  </si>
  <si>
    <t>GWS 13</t>
  </si>
  <si>
    <t>GWS 14</t>
  </si>
  <si>
    <t>GWS 15</t>
  </si>
  <si>
    <t>GWS 16</t>
  </si>
  <si>
    <t>GWS 2</t>
  </si>
  <si>
    <t>GWS 3</t>
  </si>
  <si>
    <t>GWS 4</t>
  </si>
  <si>
    <t>GWS 5</t>
  </si>
  <si>
    <t>GWS 6</t>
  </si>
  <si>
    <t>GWS 7</t>
  </si>
  <si>
    <t>GWS 8</t>
  </si>
  <si>
    <t>GWS 9</t>
  </si>
  <si>
    <t>HS W 1</t>
  </si>
  <si>
    <t>HS W 10</t>
  </si>
  <si>
    <t>HS W 2</t>
  </si>
  <si>
    <t>HS W 3</t>
  </si>
  <si>
    <t>HS W 4</t>
  </si>
  <si>
    <t>HS W 5</t>
  </si>
  <si>
    <t>HS W 6</t>
  </si>
  <si>
    <t>HS W 7</t>
  </si>
  <si>
    <t>HS W 8</t>
  </si>
  <si>
    <t>HS W 9</t>
  </si>
  <si>
    <t>HSS 10E</t>
  </si>
  <si>
    <t>HSS 11E</t>
  </si>
  <si>
    <t>HSS 1E</t>
  </si>
  <si>
    <t>HSS 2E</t>
  </si>
  <si>
    <t>HSS 3E</t>
  </si>
  <si>
    <t>HSS 4E</t>
  </si>
  <si>
    <t>HSS 5E</t>
  </si>
  <si>
    <t>HSS 6E</t>
  </si>
  <si>
    <t>HSS 7E</t>
  </si>
  <si>
    <t>HSS 83</t>
  </si>
  <si>
    <t>HSS 9E</t>
  </si>
  <si>
    <t>K</t>
  </si>
  <si>
    <t>LOI</t>
  </si>
  <si>
    <t>LRS 1</t>
  </si>
  <si>
    <t>LRS 2</t>
  </si>
  <si>
    <t>LRS 3</t>
  </si>
  <si>
    <t>LRS 4</t>
  </si>
  <si>
    <t>LRS 5</t>
  </si>
  <si>
    <t>LRS 6</t>
  </si>
  <si>
    <t>LRS 7</t>
  </si>
  <si>
    <t>Mg</t>
  </si>
  <si>
    <t>Mn</t>
  </si>
  <si>
    <t>Mo</t>
  </si>
  <si>
    <t>Na</t>
  </si>
  <si>
    <t>Ni</t>
  </si>
  <si>
    <t>P</t>
  </si>
  <si>
    <t>Pb</t>
  </si>
  <si>
    <t>Rb</t>
  </si>
  <si>
    <t>Si</t>
  </si>
  <si>
    <t>Sr</t>
  </si>
  <si>
    <t>Th</t>
  </si>
  <si>
    <t>Ti</t>
  </si>
  <si>
    <t>U</t>
  </si>
  <si>
    <t>V</t>
  </si>
  <si>
    <t>Zn</t>
  </si>
  <si>
    <t>Zr</t>
  </si>
  <si>
    <t>average</t>
  </si>
  <si>
    <t>%element</t>
  </si>
  <si>
    <t>S</t>
  </si>
  <si>
    <t>ppm</t>
  </si>
  <si>
    <t>Y</t>
  </si>
  <si>
    <t>Nb</t>
  </si>
  <si>
    <t>Ba</t>
  </si>
  <si>
    <t xml:space="preserve">Stanley Formation tuffs from Loomis et a. </t>
  </si>
  <si>
    <t>Beavers Bend</t>
  </si>
  <si>
    <t>T33</t>
  </si>
  <si>
    <t>T34</t>
  </si>
  <si>
    <t>T36</t>
  </si>
  <si>
    <t>Hatton</t>
  </si>
  <si>
    <t>T39</t>
  </si>
  <si>
    <t>Mud Creek</t>
  </si>
  <si>
    <t>T1</t>
  </si>
  <si>
    <t>T5NX</t>
  </si>
  <si>
    <t>T29</t>
  </si>
  <si>
    <t>Constituent</t>
  </si>
  <si>
    <t>SiO2</t>
  </si>
  <si>
    <t>TiO2</t>
  </si>
  <si>
    <t>Al2O3</t>
  </si>
  <si>
    <t>Fe2O3</t>
  </si>
  <si>
    <t>MnO</t>
  </si>
  <si>
    <t>MgO</t>
  </si>
  <si>
    <t>CaO</t>
  </si>
  <si>
    <t>K2O</t>
  </si>
  <si>
    <t>P2O5</t>
  </si>
  <si>
    <t>Sc</t>
  </si>
  <si>
    <t>Hf</t>
  </si>
  <si>
    <t>Ta</t>
  </si>
  <si>
    <t>La</t>
  </si>
  <si>
    <t>Ce</t>
  </si>
  <si>
    <t>Nd</t>
  </si>
  <si>
    <t>Eu</t>
  </si>
  <si>
    <t>Tb</t>
  </si>
  <si>
    <t>Yb</t>
  </si>
  <si>
    <t>Lu</t>
  </si>
  <si>
    <t>Na2O</t>
  </si>
  <si>
    <t>Sc/Th</t>
  </si>
  <si>
    <t>Zr/Hf</t>
  </si>
  <si>
    <t>Sm</t>
  </si>
  <si>
    <t>atomic no.</t>
  </si>
  <si>
    <t>T40</t>
  </si>
  <si>
    <t>T42</t>
  </si>
  <si>
    <t>Nb/Y</t>
  </si>
  <si>
    <t>Zr/TiO2</t>
  </si>
  <si>
    <t>log Nb/Y</t>
  </si>
  <si>
    <t>log Zr/TiO2</t>
  </si>
  <si>
    <t>Arkansas</t>
  </si>
  <si>
    <t>Alaska</t>
  </si>
  <si>
    <t>CA</t>
  </si>
  <si>
    <t>Ouachita</t>
  </si>
  <si>
    <t>PalosVerdes</t>
  </si>
  <si>
    <t>Brooks Range</t>
  </si>
  <si>
    <t>Fancy Hill</t>
  </si>
  <si>
    <t>G&amp;W Roofing</t>
  </si>
  <si>
    <t>Hot Springs E</t>
  </si>
  <si>
    <t>Hot Springs W</t>
  </si>
  <si>
    <t>Little Rock</t>
  </si>
  <si>
    <t>average FH DDH</t>
  </si>
  <si>
    <t>average Hot Springs</t>
  </si>
  <si>
    <t>average Little Rock</t>
  </si>
  <si>
    <t>Average Caddo Gap</t>
  </si>
  <si>
    <t>overall average</t>
  </si>
  <si>
    <t>DDH103</t>
  </si>
  <si>
    <t>DDH119</t>
  </si>
  <si>
    <t>DDH40</t>
  </si>
  <si>
    <t>MDDH5</t>
  </si>
  <si>
    <t>Mn/Fe</t>
  </si>
  <si>
    <t>qtz vein</t>
  </si>
  <si>
    <t>TOC</t>
  </si>
  <si>
    <t>del13C</t>
  </si>
  <si>
    <t>del34S</t>
  </si>
  <si>
    <t>TS</t>
  </si>
  <si>
    <t>pyrite</t>
  </si>
  <si>
    <t xml:space="preserve"> </t>
  </si>
  <si>
    <t>SDO1</t>
  </si>
  <si>
    <t>GWS16</t>
  </si>
  <si>
    <t>LRS16</t>
  </si>
  <si>
    <t>DDH40-373.5</t>
  </si>
  <si>
    <t>GWS12</t>
  </si>
  <si>
    <t>HSS7E</t>
  </si>
  <si>
    <t>HSW9</t>
  </si>
  <si>
    <t>GWS3</t>
  </si>
  <si>
    <t>GWS11</t>
  </si>
  <si>
    <t>HSW3</t>
  </si>
  <si>
    <t>GWS8</t>
  </si>
  <si>
    <t>HSW2</t>
  </si>
  <si>
    <t>GWS4</t>
  </si>
  <si>
    <t>GWS7</t>
  </si>
  <si>
    <t>HSS2E</t>
  </si>
  <si>
    <t>HSS10E</t>
  </si>
  <si>
    <t>HSW10</t>
  </si>
  <si>
    <t>DDH103-136.0</t>
  </si>
  <si>
    <t>DDH103-302.3</t>
  </si>
  <si>
    <t>DDH103-138</t>
  </si>
  <si>
    <t>HSW8</t>
  </si>
  <si>
    <t>LRS6</t>
  </si>
  <si>
    <t>HSW7</t>
  </si>
  <si>
    <t>DDH40-405</t>
  </si>
  <si>
    <t>HSS1E</t>
  </si>
  <si>
    <t>DDH40-358.5</t>
  </si>
  <si>
    <t>xxxx</t>
  </si>
  <si>
    <t>DDH103-310</t>
  </si>
  <si>
    <t>DDH103-117</t>
  </si>
  <si>
    <t>DDH103-104.2</t>
  </si>
  <si>
    <t>LRS4</t>
  </si>
  <si>
    <t>HSW4</t>
  </si>
  <si>
    <t>DDH103-296</t>
  </si>
  <si>
    <t>DDH103-92</t>
  </si>
  <si>
    <t>GWS15</t>
  </si>
  <si>
    <t>DDH40-345</t>
  </si>
  <si>
    <t>SDO1IUPW</t>
  </si>
  <si>
    <t>DDH119-206</t>
  </si>
  <si>
    <t>HSS6E</t>
  </si>
  <si>
    <t>DDH103-403.5</t>
  </si>
  <si>
    <t>DDH40-390</t>
  </si>
  <si>
    <t>HSW5</t>
  </si>
  <si>
    <t>LRS3</t>
  </si>
  <si>
    <t>DDH103-388</t>
  </si>
  <si>
    <t>DDH40-388.5</t>
  </si>
  <si>
    <t>DDH103-387.1</t>
  </si>
  <si>
    <t>MDDH5-229.0</t>
  </si>
  <si>
    <t>DDH119-196.5</t>
  </si>
  <si>
    <t>DDH5-227.5</t>
  </si>
  <si>
    <t>HSW6</t>
  </si>
  <si>
    <t>DDH103-339.5</t>
  </si>
  <si>
    <t>LRS2</t>
  </si>
  <si>
    <t>DDH103-134.5</t>
  </si>
  <si>
    <t>HSS11E</t>
  </si>
  <si>
    <t>HSS3E</t>
  </si>
  <si>
    <t>GWS10</t>
  </si>
  <si>
    <t>DDH40405.5</t>
  </si>
  <si>
    <t>LRS5</t>
  </si>
  <si>
    <t>GWS9</t>
  </si>
  <si>
    <t>HSS4E</t>
  </si>
  <si>
    <t>HSS8E</t>
  </si>
  <si>
    <t>GWS1</t>
  </si>
  <si>
    <t>HSS5E</t>
  </si>
  <si>
    <t>GWS6</t>
  </si>
  <si>
    <t>DDH103-165.5</t>
  </si>
  <si>
    <t>HSS9E</t>
  </si>
  <si>
    <t>DDH103-181</t>
  </si>
  <si>
    <t>LRS7</t>
  </si>
  <si>
    <t>DDH103-99.5</t>
  </si>
  <si>
    <t>DDH103-357.2</t>
  </si>
  <si>
    <t>MDDH5-220</t>
  </si>
  <si>
    <t>DDH40-3751</t>
  </si>
  <si>
    <t>DDH103-179.2</t>
  </si>
  <si>
    <t>DDH103-164.3</t>
  </si>
  <si>
    <t>DDH103-112.5</t>
  </si>
  <si>
    <t>GWS14</t>
  </si>
  <si>
    <t>HSW1</t>
  </si>
  <si>
    <t>DDH40335</t>
  </si>
  <si>
    <t>GWS2</t>
  </si>
  <si>
    <t>GWS5</t>
  </si>
  <si>
    <t>Measured</t>
  </si>
  <si>
    <t>Corrected</t>
  </si>
  <si>
    <t>ref</t>
  </si>
  <si>
    <t>Nb-0.08Y</t>
  </si>
  <si>
    <t>Zr-0.075Sr</t>
  </si>
  <si>
    <t>Y-.295Rb</t>
  </si>
  <si>
    <t>Calibrations</t>
  </si>
  <si>
    <t>Results</t>
  </si>
  <si>
    <t>LRS1</t>
  </si>
  <si>
    <t>std dev</t>
  </si>
  <si>
    <t>Fancy Hill -- shale host</t>
  </si>
  <si>
    <t>Fancy Hill -- barites</t>
  </si>
  <si>
    <t>Unmineralized basal Stanley</t>
  </si>
  <si>
    <t>average FH shale</t>
  </si>
  <si>
    <t>average FH barite</t>
  </si>
  <si>
    <r>
      <t>δ</t>
    </r>
    <r>
      <rPr>
        <vertAlign val="superscript"/>
        <sz val="10"/>
        <rFont val="Arial"/>
        <family val="2"/>
      </rPr>
      <t>13</t>
    </r>
    <r>
      <rPr>
        <sz val="10"/>
        <rFont val="Arial"/>
      </rPr>
      <t>C</t>
    </r>
  </si>
  <si>
    <r>
      <t>δ</t>
    </r>
    <r>
      <rPr>
        <vertAlign val="superscript"/>
        <sz val="10"/>
        <rFont val="Arial"/>
        <family val="2"/>
      </rPr>
      <t>34</t>
    </r>
    <r>
      <rPr>
        <sz val="10"/>
        <rFont val="Arial"/>
        <family val="2"/>
      </rPr>
      <t>S</t>
    </r>
  </si>
  <si>
    <t>log</t>
  </si>
  <si>
    <t>min sh/SDO1</t>
  </si>
  <si>
    <t>unmin sh/SDO1</t>
  </si>
  <si>
    <t>log min/SDO1</t>
  </si>
  <si>
    <t>log unmin/SDO1</t>
  </si>
  <si>
    <t>Table xx. Whole-rock geochemistry of host shales in, near, and remote from barite mineralized areas</t>
  </si>
  <si>
    <t>Unmineralized basal Stanley -- near mineralization</t>
  </si>
  <si>
    <t>Unmineralized basal Stanley -- remote from mineralization</t>
  </si>
  <si>
    <t>Sample number</t>
  </si>
  <si>
    <t>Location</t>
  </si>
  <si>
    <t>Y/TiO2</t>
  </si>
  <si>
    <t>atom%</t>
  </si>
  <si>
    <t>Mo/Al</t>
  </si>
  <si>
    <t>V/Cr</t>
  </si>
  <si>
    <t>Zn/Al</t>
  </si>
  <si>
    <t>Ba/Al</t>
  </si>
  <si>
    <t>Cu/Al</t>
  </si>
  <si>
    <t>Pb/Al</t>
  </si>
  <si>
    <t>Al/(Al+Fe+Mn)</t>
  </si>
  <si>
    <t>Mn/Al</t>
  </si>
  <si>
    <t>avg</t>
  </si>
  <si>
    <t>normalized</t>
  </si>
  <si>
    <t>n=</t>
  </si>
  <si>
    <t>Stanley Shale at Fancy Hill barite mine</t>
  </si>
  <si>
    <t>Fine clastics cluster</t>
  </si>
  <si>
    <t>Metals cluster</t>
  </si>
  <si>
    <t>Barite cluster</t>
  </si>
</sst>
</file>

<file path=xl/styles.xml><?xml version="1.0" encoding="utf-8"?>
<styleSheet xmlns="http://schemas.openxmlformats.org/spreadsheetml/2006/main">
  <numFmts count="5">
    <numFmt numFmtId="5" formatCode="&quot;$&quot;#,##0_);\(&quot;$&quot;#,##0\)"/>
    <numFmt numFmtId="164" formatCode="0.0"/>
    <numFmt numFmtId="165" formatCode="0.000"/>
    <numFmt numFmtId="166" formatCode="0.00000"/>
    <numFmt numFmtId="167" formatCode="0.0000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i/>
      <sz val="10"/>
      <name val="Arial"/>
    </font>
    <font>
      <b/>
      <sz val="10"/>
      <color indexed="10"/>
      <name val="Arial"/>
      <family val="2"/>
    </font>
    <font>
      <sz val="8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indexed="12"/>
      <name val="Arial"/>
      <family val="2"/>
    </font>
    <font>
      <sz val="10"/>
      <name val="Courier New"/>
      <family val="3"/>
    </font>
    <font>
      <b/>
      <sz val="10"/>
      <name val="Courier New"/>
      <family val="3"/>
    </font>
    <font>
      <b/>
      <sz val="10"/>
      <name val="Arial"/>
    </font>
    <font>
      <vertAlign val="superscript"/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3" fontId="6" fillId="0" borderId="0"/>
    <xf numFmtId="5" fontId="6" fillId="0" borderId="0"/>
    <xf numFmtId="14" fontId="6" fillId="0" borderId="0"/>
    <xf numFmtId="2" fontId="6" fillId="0" borderId="0"/>
    <xf numFmtId="0" fontId="1" fillId="0" borderId="0"/>
    <xf numFmtId="0" fontId="2" fillId="0" borderId="0"/>
    <xf numFmtId="0" fontId="6" fillId="0" borderId="1"/>
  </cellStyleXfs>
  <cellXfs count="77">
    <xf numFmtId="0" fontId="0" fillId="0" borderId="0" xfId="0"/>
    <xf numFmtId="0" fontId="6" fillId="2" borderId="0" xfId="1" applyNumberFormat="1" applyFill="1"/>
    <xf numFmtId="0" fontId="0" fillId="2" borderId="0" xfId="0" applyFill="1" applyAlignment="1">
      <alignment horizontal="center"/>
    </xf>
    <xf numFmtId="2" fontId="0" fillId="2" borderId="0" xfId="0" applyNumberFormat="1" applyFill="1"/>
    <xf numFmtId="164" fontId="0" fillId="2" borderId="0" xfId="0" applyNumberFormat="1" applyFill="1"/>
    <xf numFmtId="0" fontId="0" fillId="0" borderId="0" xfId="0" applyFill="1" applyBorder="1" applyAlignment="1"/>
    <xf numFmtId="0" fontId="0" fillId="0" borderId="2" xfId="0" applyFill="1" applyBorder="1" applyAlignment="1"/>
    <xf numFmtId="0" fontId="3" fillId="0" borderId="3" xfId="0" applyFont="1" applyFill="1" applyBorder="1" applyAlignment="1">
      <alignment horizontal="center"/>
    </xf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/>
    <xf numFmtId="167" fontId="0" fillId="0" borderId="0" xfId="0" applyNumberFormat="1"/>
    <xf numFmtId="165" fontId="0" fillId="0" borderId="0" xfId="0" applyNumberFormat="1"/>
    <xf numFmtId="0" fontId="0" fillId="2" borderId="0" xfId="1" applyNumberFormat="1" applyFont="1" applyFill="1"/>
    <xf numFmtId="1" fontId="0" fillId="2" borderId="0" xfId="0" applyNumberFormat="1" applyFill="1"/>
    <xf numFmtId="0" fontId="7" fillId="0" borderId="0" xfId="0" applyFont="1"/>
    <xf numFmtId="0" fontId="6" fillId="2" borderId="0" xfId="1" applyNumberFormat="1" applyFill="1" applyBorder="1"/>
    <xf numFmtId="0" fontId="0" fillId="0" borderId="0" xfId="0" applyBorder="1"/>
    <xf numFmtId="2" fontId="0" fillId="2" borderId="0" xfId="0" applyNumberFormat="1" applyFill="1" applyBorder="1"/>
    <xf numFmtId="0" fontId="7" fillId="0" borderId="0" xfId="0" applyFont="1" applyBorder="1"/>
    <xf numFmtId="164" fontId="0" fillId="2" borderId="0" xfId="0" applyNumberFormat="1" applyFill="1" applyBorder="1"/>
    <xf numFmtId="0" fontId="6" fillId="2" borderId="4" xfId="1" applyNumberFormat="1" applyFill="1" applyBorder="1"/>
    <xf numFmtId="0" fontId="0" fillId="0" borderId="4" xfId="0" applyBorder="1"/>
    <xf numFmtId="2" fontId="0" fillId="2" borderId="4" xfId="0" applyNumberFormat="1" applyFill="1" applyBorder="1"/>
    <xf numFmtId="164" fontId="0" fillId="2" borderId="4" xfId="0" applyNumberFormat="1" applyFill="1" applyBorder="1"/>
    <xf numFmtId="2" fontId="8" fillId="0" borderId="0" xfId="0" applyNumberFormat="1" applyFont="1"/>
    <xf numFmtId="0" fontId="8" fillId="0" borderId="0" xfId="0" applyFont="1"/>
    <xf numFmtId="1" fontId="8" fillId="0" borderId="0" xfId="0" applyNumberFormat="1" applyFont="1"/>
    <xf numFmtId="164" fontId="8" fillId="0" borderId="0" xfId="0" applyNumberFormat="1" applyFont="1"/>
    <xf numFmtId="2" fontId="9" fillId="0" borderId="0" xfId="0" applyNumberFormat="1" applyFont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/>
    <xf numFmtId="2" fontId="10" fillId="0" borderId="0" xfId="0" applyNumberFormat="1" applyFont="1"/>
    <xf numFmtId="2" fontId="0" fillId="0" borderId="0" xfId="0" applyNumberFormat="1" applyFill="1" applyBorder="1" applyAlignment="1"/>
    <xf numFmtId="2" fontId="0" fillId="0" borderId="2" xfId="0" applyNumberFormat="1" applyFill="1" applyBorder="1" applyAlignment="1"/>
    <xf numFmtId="2" fontId="4" fillId="0" borderId="0" xfId="0" applyNumberFormat="1" applyFont="1" applyFill="1" applyBorder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67" fontId="0" fillId="2" borderId="0" xfId="0" applyNumberFormat="1" applyFill="1" applyAlignment="1">
      <alignment horizontal="center"/>
    </xf>
    <xf numFmtId="0" fontId="0" fillId="0" borderId="0" xfId="0" quotePrefix="1" applyAlignment="1">
      <alignment horizontal="center"/>
    </xf>
    <xf numFmtId="0" fontId="7" fillId="2" borderId="0" xfId="1" applyNumberFormat="1" applyFont="1" applyFill="1"/>
    <xf numFmtId="164" fontId="7" fillId="2" borderId="0" xfId="0" applyNumberFormat="1" applyFont="1" applyFill="1"/>
    <xf numFmtId="2" fontId="0" fillId="2" borderId="0" xfId="0" applyNumberFormat="1" applyFill="1" applyAlignment="1">
      <alignment horizontal="center"/>
    </xf>
    <xf numFmtId="0" fontId="8" fillId="2" borderId="0" xfId="1" applyNumberFormat="1" applyFont="1" applyFill="1"/>
    <xf numFmtId="2" fontId="8" fillId="2" borderId="0" xfId="0" applyNumberFormat="1" applyFont="1" applyFill="1"/>
    <xf numFmtId="164" fontId="8" fillId="2" borderId="0" xfId="0" applyNumberFormat="1" applyFont="1" applyFill="1"/>
    <xf numFmtId="1" fontId="8" fillId="2" borderId="0" xfId="0" applyNumberFormat="1" applyFont="1" applyFill="1"/>
    <xf numFmtId="165" fontId="8" fillId="2" borderId="0" xfId="0" applyNumberFormat="1" applyFont="1" applyFill="1"/>
    <xf numFmtId="2" fontId="9" fillId="2" borderId="0" xfId="0" applyNumberFormat="1" applyFont="1" applyFill="1"/>
    <xf numFmtId="165" fontId="8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Fill="1" applyBorder="1"/>
    <xf numFmtId="166" fontId="0" fillId="0" borderId="0" xfId="0" applyNumberFormat="1"/>
    <xf numFmtId="166" fontId="8" fillId="2" borderId="0" xfId="0" applyNumberFormat="1" applyFont="1" applyFill="1"/>
    <xf numFmtId="166" fontId="8" fillId="0" borderId="0" xfId="0" applyNumberFormat="1" applyFont="1"/>
    <xf numFmtId="1" fontId="0" fillId="0" borderId="0" xfId="0" applyNumberFormat="1" applyAlignment="1">
      <alignment horizontal="center"/>
    </xf>
    <xf numFmtId="0" fontId="15" fillId="0" borderId="0" xfId="0" applyFont="1"/>
    <xf numFmtId="167" fontId="8" fillId="2" borderId="0" xfId="0" applyNumberFormat="1" applyFont="1" applyFill="1"/>
    <xf numFmtId="2" fontId="7" fillId="0" borderId="0" xfId="0" applyNumberFormat="1" applyFont="1" applyFill="1" applyBorder="1" applyAlignment="1"/>
    <xf numFmtId="2" fontId="9" fillId="0" borderId="0" xfId="0" applyNumberFormat="1" applyFont="1" applyFill="1" applyBorder="1" applyAlignment="1"/>
    <xf numFmtId="2" fontId="9" fillId="0" borderId="2" xfId="0" applyNumberFormat="1" applyFont="1" applyFill="1" applyBorder="1" applyAlignment="1"/>
    <xf numFmtId="0" fontId="0" fillId="3" borderId="5" xfId="0" applyFill="1" applyBorder="1" applyAlignment="1"/>
    <xf numFmtId="2" fontId="0" fillId="3" borderId="5" xfId="0" applyNumberFormat="1" applyFill="1" applyBorder="1" applyAlignment="1"/>
    <xf numFmtId="2" fontId="9" fillId="3" borderId="5" xfId="0" applyNumberFormat="1" applyFont="1" applyFill="1" applyBorder="1" applyAlignment="1"/>
    <xf numFmtId="2" fontId="4" fillId="3" borderId="5" xfId="0" applyNumberFormat="1" applyFont="1" applyFill="1" applyBorder="1" applyAlignment="1"/>
    <xf numFmtId="2" fontId="0" fillId="3" borderId="6" xfId="0" applyNumberFormat="1" applyFill="1" applyBorder="1" applyAlignment="1"/>
    <xf numFmtId="2" fontId="0" fillId="3" borderId="7" xfId="0" applyNumberFormat="1" applyFill="1" applyBorder="1" applyAlignment="1"/>
    <xf numFmtId="2" fontId="0" fillId="3" borderId="8" xfId="0" applyNumberFormat="1" applyFill="1" applyBorder="1" applyAlignment="1"/>
    <xf numFmtId="0" fontId="0" fillId="3" borderId="0" xfId="0" applyFill="1"/>
    <xf numFmtId="2" fontId="0" fillId="3" borderId="0" xfId="0" applyNumberFormat="1" applyFill="1" applyBorder="1" applyAlignment="1"/>
    <xf numFmtId="2" fontId="9" fillId="3" borderId="0" xfId="0" applyNumberFormat="1" applyFont="1" applyFill="1" applyBorder="1" applyAlignment="1"/>
    <xf numFmtId="2" fontId="0" fillId="3" borderId="2" xfId="0" applyNumberFormat="1" applyFill="1" applyBorder="1" applyAlignment="1"/>
    <xf numFmtId="0" fontId="0" fillId="3" borderId="0" xfId="0" applyFill="1" applyBorder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worksheet" Target="worksheets/sheet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4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8.xml"/><Relationship Id="rId5" Type="http://schemas.openxmlformats.org/officeDocument/2006/relationships/chartsheet" Target="chartsheets/sheet1.xml"/><Relationship Id="rId15" Type="http://schemas.openxmlformats.org/officeDocument/2006/relationships/worksheet" Target="worksheets/sheet11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658157602663708E-2"/>
          <c:y val="3.2626427406199025E-2"/>
          <c:w val="0.73917869034406225"/>
          <c:h val="0.85970636215334428"/>
        </c:manualLayout>
      </c:layout>
      <c:scatterChart>
        <c:scatterStyle val="lineMarker"/>
        <c:ser>
          <c:idx val="0"/>
          <c:order val="0"/>
          <c:tx>
            <c:v>Mineralized shale</c:v>
          </c:tx>
          <c:spPr>
            <a:ln w="28575">
              <a:noFill/>
            </a:ln>
          </c:spPr>
          <c:marker>
            <c:symbol val="diamond"/>
            <c:size val="9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'SDO1'!$E$4:$AF$4</c:f>
              <c:numCache>
                <c:formatCode>General</c:formatCode>
                <c:ptCount val="28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 formatCode="0">
                  <c:v>16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56</c:v>
                </c:pt>
                <c:pt idx="25">
                  <c:v>82</c:v>
                </c:pt>
                <c:pt idx="26">
                  <c:v>90</c:v>
                </c:pt>
                <c:pt idx="27">
                  <c:v>92</c:v>
                </c:pt>
              </c:numCache>
            </c:numRef>
          </c:xVal>
          <c:yVal>
            <c:numRef>
              <c:f>'SDO1'!$E$6:$AF$6</c:f>
              <c:numCache>
                <c:formatCode>0.000</c:formatCode>
                <c:ptCount val="28"/>
                <c:pt idx="0" formatCode="0.0000">
                  <c:v>7.2028236914600516E-2</c:v>
                </c:pt>
                <c:pt idx="1">
                  <c:v>1.4830447259708064</c:v>
                </c:pt>
                <c:pt idx="2">
                  <c:v>1.4974108478055819</c:v>
                </c:pt>
                <c:pt idx="3">
                  <c:v>1.4212056698612376</c:v>
                </c:pt>
                <c:pt idx="4">
                  <c:v>1.2711376530879606</c:v>
                </c:pt>
                <c:pt idx="5">
                  <c:v>1.1859883345572524</c:v>
                </c:pt>
                <c:pt idx="6">
                  <c:v>0.3985702803738318</c:v>
                </c:pt>
                <c:pt idx="7">
                  <c:v>1.1449688406308289</c:v>
                </c:pt>
                <c:pt idx="8">
                  <c:v>0.82198413771065182</c:v>
                </c:pt>
                <c:pt idx="9">
                  <c:v>1.1689148952894828</c:v>
                </c:pt>
                <c:pt idx="10">
                  <c:v>0.8839583333333334</c:v>
                </c:pt>
                <c:pt idx="11">
                  <c:v>2.0205823293172687</c:v>
                </c:pt>
                <c:pt idx="12">
                  <c:v>2.2035264463597355</c:v>
                </c:pt>
                <c:pt idx="13">
                  <c:v>0.62162973483799411</c:v>
                </c:pt>
                <c:pt idx="14">
                  <c:v>0.4116809116809117</c:v>
                </c:pt>
                <c:pt idx="15">
                  <c:v>0.70150753768844221</c:v>
                </c:pt>
                <c:pt idx="16">
                  <c:v>1.0775193798449612</c:v>
                </c:pt>
                <c:pt idx="17">
                  <c:v>2.9193967758710349</c:v>
                </c:pt>
                <c:pt idx="18">
                  <c:v>1.3703703703703702</c:v>
                </c:pt>
                <c:pt idx="19">
                  <c:v>1.236</c:v>
                </c:pt>
                <c:pt idx="20">
                  <c:v>0.76732051128170653</c:v>
                </c:pt>
                <c:pt idx="21">
                  <c:v>0.88049223493956363</c:v>
                </c:pt>
                <c:pt idx="22">
                  <c:v>1.3444660345617119</c:v>
                </c:pt>
                <c:pt idx="23">
                  <c:v>6.4303482587064666E-3</c:v>
                </c:pt>
                <c:pt idx="24">
                  <c:v>9.0459411425104346</c:v>
                </c:pt>
                <c:pt idx="25">
                  <c:v>0.72879330943847076</c:v>
                </c:pt>
                <c:pt idx="26">
                  <c:v>1.2082539682539681</c:v>
                </c:pt>
                <c:pt idx="27">
                  <c:v>5.8743169398907127E-2</c:v>
                </c:pt>
              </c:numCache>
            </c:numRef>
          </c:yVal>
        </c:ser>
        <c:ser>
          <c:idx val="4"/>
          <c:order val="1"/>
          <c:tx>
            <c:v>Unmineralized shale</c:v>
          </c:tx>
          <c:spPr>
            <a:ln w="28575">
              <a:noFill/>
            </a:ln>
          </c:spPr>
          <c:marker>
            <c:symbol val="square"/>
            <c:size val="9"/>
            <c:spPr>
              <a:solidFill>
                <a:srgbClr val="3366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'SDO1'!$E$4:$AF$4</c:f>
              <c:numCache>
                <c:formatCode>General</c:formatCode>
                <c:ptCount val="28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 formatCode="0">
                  <c:v>16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56</c:v>
                </c:pt>
                <c:pt idx="25">
                  <c:v>82</c:v>
                </c:pt>
                <c:pt idx="26">
                  <c:v>90</c:v>
                </c:pt>
                <c:pt idx="27">
                  <c:v>92</c:v>
                </c:pt>
              </c:numCache>
            </c:numRef>
          </c:xVal>
          <c:yVal>
            <c:numRef>
              <c:f>'SDO1'!$E$7:$AF$7</c:f>
              <c:numCache>
                <c:formatCode>0.000</c:formatCode>
                <c:ptCount val="28"/>
                <c:pt idx="0" formatCode="General">
                  <c:v>5.880027548209367E-2</c:v>
                </c:pt>
                <c:pt idx="1">
                  <c:v>2.1234179637964541</c:v>
                </c:pt>
                <c:pt idx="2">
                  <c:v>1.6603039779026387</c:v>
                </c:pt>
                <c:pt idx="3">
                  <c:v>1.605812154769521</c:v>
                </c:pt>
                <c:pt idx="4">
                  <c:v>1.2200620308247092</c:v>
                </c:pt>
                <c:pt idx="5">
                  <c:v>1.8365970225867061</c:v>
                </c:pt>
                <c:pt idx="6">
                  <c:v>6.5830529595015588E-3</c:v>
                </c:pt>
                <c:pt idx="7">
                  <c:v>1.0587913032162437</c:v>
                </c:pt>
                <c:pt idx="8">
                  <c:v>0.93907322364899415</c:v>
                </c:pt>
                <c:pt idx="9">
                  <c:v>1.2871099385857396</c:v>
                </c:pt>
                <c:pt idx="10">
                  <c:v>0.81333333333333324</c:v>
                </c:pt>
                <c:pt idx="11">
                  <c:v>1.4146586345381524</c:v>
                </c:pt>
                <c:pt idx="12">
                  <c:v>1.5056919991670303</c:v>
                </c:pt>
                <c:pt idx="13">
                  <c:v>0.76709950449482855</c:v>
                </c:pt>
                <c:pt idx="14">
                  <c:v>0.44159544159544167</c:v>
                </c:pt>
                <c:pt idx="15">
                  <c:v>0.55209380234505856</c:v>
                </c:pt>
                <c:pt idx="16">
                  <c:v>0.49612403100775193</c:v>
                </c:pt>
                <c:pt idx="17">
                  <c:v>2.934997399895996</c:v>
                </c:pt>
                <c:pt idx="18">
                  <c:v>1.288888888888889</c:v>
                </c:pt>
                <c:pt idx="19">
                  <c:v>1.5484444444444445</c:v>
                </c:pt>
                <c:pt idx="20">
                  <c:v>0.86396294190169665</c:v>
                </c:pt>
                <c:pt idx="21">
                  <c:v>0.99773825579689912</c:v>
                </c:pt>
                <c:pt idx="22">
                  <c:v>1.434618154763623</c:v>
                </c:pt>
                <c:pt idx="23">
                  <c:v>3.3084577114427852E-3</c:v>
                </c:pt>
                <c:pt idx="24">
                  <c:v>1.8438368346540663</c:v>
                </c:pt>
                <c:pt idx="25">
                  <c:v>0.80525686977299882</c:v>
                </c:pt>
                <c:pt idx="26">
                  <c:v>1.391111111111111</c:v>
                </c:pt>
                <c:pt idx="27">
                  <c:v>5.5327868852459022E-2</c:v>
                </c:pt>
              </c:numCache>
            </c:numRef>
          </c:yVal>
        </c:ser>
        <c:axId val="145658624"/>
        <c:axId val="145661312"/>
      </c:scatterChart>
      <c:valAx>
        <c:axId val="145658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Atomic Number</a:t>
                </a:r>
              </a:p>
            </c:rich>
          </c:tx>
          <c:layout>
            <c:manualLayout>
              <c:xMode val="edge"/>
              <c:yMode val="edge"/>
              <c:x val="0.38956714761376254"/>
              <c:y val="0.942903752039151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661312"/>
        <c:crosses val="autoZero"/>
        <c:crossBetween val="midCat"/>
      </c:valAx>
      <c:valAx>
        <c:axId val="14566131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Ratio to SDO1</a:t>
                </a:r>
              </a:p>
            </c:rich>
          </c:tx>
          <c:layout>
            <c:manualLayout>
              <c:xMode val="edge"/>
              <c:yMode val="edge"/>
              <c:x val="9.9889012208657056E-3"/>
              <c:y val="0.3866231647634585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658624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98446170921199"/>
          <c:y val="0.15823817292006528"/>
          <c:w val="0.23529411764705885"/>
          <c:h val="0.114192495921696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7680355160932311E-2"/>
          <c:y val="3.5889070146818927E-2"/>
          <c:w val="0.72253052164261922"/>
          <c:h val="0.84828711256117473"/>
        </c:manualLayout>
      </c:layout>
      <c:scatterChart>
        <c:scatterStyle val="lineMarker"/>
        <c:ser>
          <c:idx val="0"/>
          <c:order val="0"/>
          <c:tx>
            <c:v>Mineralized shale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'SDO1'!$E$4:$AF$4</c:f>
              <c:numCache>
                <c:formatCode>General</c:formatCode>
                <c:ptCount val="28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 formatCode="0">
                  <c:v>16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56</c:v>
                </c:pt>
                <c:pt idx="25">
                  <c:v>82</c:v>
                </c:pt>
                <c:pt idx="26">
                  <c:v>90</c:v>
                </c:pt>
                <c:pt idx="27">
                  <c:v>92</c:v>
                </c:pt>
              </c:numCache>
            </c:numRef>
          </c:xVal>
          <c:yVal>
            <c:numRef>
              <c:f>'SDO1'!$E$8:$AF$8</c:f>
              <c:numCache>
                <c:formatCode>General</c:formatCode>
                <c:ptCount val="28"/>
                <c:pt idx="0">
                  <c:v>-1.14249721562219</c:v>
                </c:pt>
                <c:pt idx="1">
                  <c:v>0.17115424876905355</c:v>
                </c:pt>
                <c:pt idx="2">
                  <c:v>0.1753409749954663</c:v>
                </c:pt>
                <c:pt idx="3">
                  <c:v>0.15265693142673081</c:v>
                </c:pt>
                <c:pt idx="4">
                  <c:v>0.10419258339387349</c:v>
                </c:pt>
                <c:pt idx="5">
                  <c:v>7.4080417306211718E-2</c:v>
                </c:pt>
                <c:pt idx="6">
                  <c:v>-0.39949508785040505</c:v>
                </c:pt>
                <c:pt idx="7">
                  <c:v>5.8793667875710644E-2</c:v>
                </c:pt>
                <c:pt idx="8">
                  <c:v>-8.5136563203506016E-2</c:v>
                </c:pt>
                <c:pt idx="9">
                  <c:v>6.7782892811443868E-2</c:v>
                </c:pt>
                <c:pt idx="10">
                  <c:v>-5.3568205608971312E-2</c:v>
                </c:pt>
                <c:pt idx="11">
                  <c:v>0.30547655061620732</c:v>
                </c:pt>
                <c:pt idx="12">
                  <c:v>0.34311826720771477</c:v>
                </c:pt>
                <c:pt idx="13">
                  <c:v>-0.20646821980688174</c:v>
                </c:pt>
                <c:pt idx="14">
                  <c:v>-0.3854392693732574</c:v>
                </c:pt>
                <c:pt idx="15">
                  <c:v>-0.15396765812256435</c:v>
                </c:pt>
                <c:pt idx="16">
                  <c:v>3.2425089954846081E-2</c:v>
                </c:pt>
                <c:pt idx="17">
                  <c:v>0.4652931240599405</c:v>
                </c:pt>
                <c:pt idx="18">
                  <c:v>0.13683795990800765</c:v>
                </c:pt>
                <c:pt idx="19">
                  <c:v>9.2018470752797024E-2</c:v>
                </c:pt>
                <c:pt idx="20">
                  <c:v>-0.11502319249729726</c:v>
                </c:pt>
                <c:pt idx="21">
                  <c:v>-5.5274469722563876E-2</c:v>
                </c:pt>
                <c:pt idx="22">
                  <c:v>0.12854983505411346</c:v>
                </c:pt>
                <c:pt idx="23">
                  <c:v>-2.1917655056545087</c:v>
                </c:pt>
                <c:pt idx="24">
                  <c:v>0.95645375767851637</c:v>
                </c:pt>
                <c:pt idx="25">
                  <c:v>-0.13739562298249294</c:v>
                </c:pt>
                <c:pt idx="26">
                  <c:v>8.21582301614011E-2</c:v>
                </c:pt>
                <c:pt idx="27">
                  <c:v>-1.2310426254788052</c:v>
                </c:pt>
              </c:numCache>
            </c:numRef>
          </c:yVal>
        </c:ser>
        <c:ser>
          <c:idx val="4"/>
          <c:order val="1"/>
          <c:tx>
            <c:v>Unmineralized shale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3366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'SDO1'!$E$4:$AF$4</c:f>
              <c:numCache>
                <c:formatCode>General</c:formatCode>
                <c:ptCount val="28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 formatCode="0">
                  <c:v>16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56</c:v>
                </c:pt>
                <c:pt idx="25">
                  <c:v>82</c:v>
                </c:pt>
                <c:pt idx="26">
                  <c:v>90</c:v>
                </c:pt>
                <c:pt idx="27">
                  <c:v>92</c:v>
                </c:pt>
              </c:numCache>
            </c:numRef>
          </c:xVal>
          <c:yVal>
            <c:numRef>
              <c:f>'SDO1'!$E$9:$AF$9</c:f>
              <c:numCache>
                <c:formatCode>General</c:formatCode>
                <c:ptCount val="28"/>
                <c:pt idx="0">
                  <c:v>-1.2306206392287444</c:v>
                </c:pt>
                <c:pt idx="1">
                  <c:v>0.32703548710266639</c:v>
                </c:pt>
                <c:pt idx="2">
                  <c:v>0.2201876084255282</c:v>
                </c:pt>
                <c:pt idx="3">
                  <c:v>0.20569474086892758</c:v>
                </c:pt>
                <c:pt idx="4">
                  <c:v>8.6381911789526949E-2</c:v>
                </c:pt>
                <c:pt idx="5">
                  <c:v>0.26401387592173181</c:v>
                </c:pt>
                <c:pt idx="6">
                  <c:v>-2.1815726510712548</c:v>
                </c:pt>
                <c:pt idx="7">
                  <c:v>2.4810365401593013E-2</c:v>
                </c:pt>
                <c:pt idx="8">
                  <c:v>-2.7300542572170509E-2</c:v>
                </c:pt>
                <c:pt idx="9">
                  <c:v>0.10961564378237802</c:v>
                </c:pt>
                <c:pt idx="10">
                  <c:v>-8.9731428380933065E-2</c:v>
                </c:pt>
                <c:pt idx="11">
                  <c:v>0.15065165468565764</c:v>
                </c:pt>
                <c:pt idx="12">
                  <c:v>0.17773614268647653</c:v>
                </c:pt>
                <c:pt idx="13">
                  <c:v>-0.1151482977848732</c:v>
                </c:pt>
                <c:pt idx="14">
                  <c:v>-0.35497541829553253</c:v>
                </c:pt>
                <c:pt idx="15">
                  <c:v>-0.25798712810429097</c:v>
                </c:pt>
                <c:pt idx="16">
                  <c:v>-0.30440973631536178</c:v>
                </c:pt>
                <c:pt idx="17">
                  <c:v>0.4676077208438304</c:v>
                </c:pt>
                <c:pt idx="18">
                  <c:v>0.11021547978759363</c:v>
                </c:pt>
                <c:pt idx="19">
                  <c:v>0.18989562822426312</c:v>
                </c:pt>
                <c:pt idx="20">
                  <c:v>-6.3504885383099785E-2</c:v>
                </c:pt>
                <c:pt idx="21">
                  <c:v>-9.8337551850105642E-4</c:v>
                </c:pt>
                <c:pt idx="22">
                  <c:v>0.1567363224312274</c:v>
                </c:pt>
                <c:pt idx="23">
                  <c:v>-2.4803744121173845</c:v>
                </c:pt>
                <c:pt idx="24">
                  <c:v>0.26572248670424486</c:v>
                </c:pt>
                <c:pt idx="25">
                  <c:v>-9.4065561457940164E-2</c:v>
                </c:pt>
                <c:pt idx="26">
                  <c:v>0.14336181943508597</c:v>
                </c:pt>
                <c:pt idx="27">
                  <c:v>-1.2570560578437233</c:v>
                </c:pt>
              </c:numCache>
            </c:numRef>
          </c:yVal>
        </c:ser>
        <c:axId val="143123200"/>
        <c:axId val="143125120"/>
      </c:scatterChart>
      <c:valAx>
        <c:axId val="143123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Atomic Number</a:t>
                </a:r>
              </a:p>
            </c:rich>
          </c:tx>
          <c:layout>
            <c:manualLayout>
              <c:xMode val="edge"/>
              <c:yMode val="edge"/>
              <c:x val="0.37957824639289689"/>
              <c:y val="0.942903752039151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125120"/>
        <c:crossesAt val="-3"/>
        <c:crossBetween val="midCat"/>
      </c:valAx>
      <c:valAx>
        <c:axId val="1431251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 ppm/ ppm SDO1</a:t>
                </a:r>
              </a:p>
            </c:rich>
          </c:tx>
          <c:layout>
            <c:manualLayout>
              <c:xMode val="edge"/>
              <c:yMode val="edge"/>
              <c:x val="8.8790233074361822E-3"/>
              <c:y val="0.314845024469820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3123200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87791342952274"/>
          <c:y val="5.3833605220228398E-2"/>
          <c:w val="0.23529411764705885"/>
          <c:h val="0.1141924959216965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9.6559378468368526E-2"/>
          <c:y val="0.12071778140293639"/>
          <c:w val="0.71254162042175362"/>
          <c:h val="0.75040783034257774"/>
        </c:manualLayout>
      </c:layout>
      <c:scatterChart>
        <c:scatterStyle val="lineMarker"/>
        <c:ser>
          <c:idx val="4"/>
          <c:order val="0"/>
          <c:tx>
            <c:v>Unmineralized shale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'SDO1'!$E$4:$AF$4</c:f>
              <c:numCache>
                <c:formatCode>General</c:formatCode>
                <c:ptCount val="28"/>
                <c:pt idx="0">
                  <c:v>6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 formatCode="0">
                  <c:v>16</c:v>
                </c:pt>
                <c:pt idx="7">
                  <c:v>19</c:v>
                </c:pt>
                <c:pt idx="8">
                  <c:v>20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56</c:v>
                </c:pt>
                <c:pt idx="25">
                  <c:v>82</c:v>
                </c:pt>
                <c:pt idx="26">
                  <c:v>90</c:v>
                </c:pt>
                <c:pt idx="27">
                  <c:v>92</c:v>
                </c:pt>
              </c:numCache>
            </c:numRef>
          </c:xVal>
          <c:yVal>
            <c:numRef>
              <c:f>'SDO1'!$E$9:$AF$9</c:f>
              <c:numCache>
                <c:formatCode>General</c:formatCode>
                <c:ptCount val="28"/>
                <c:pt idx="0">
                  <c:v>-1.2306206392287444</c:v>
                </c:pt>
                <c:pt idx="1">
                  <c:v>0.32703548710266639</c:v>
                </c:pt>
                <c:pt idx="2">
                  <c:v>0.2201876084255282</c:v>
                </c:pt>
                <c:pt idx="3">
                  <c:v>0.20569474086892758</c:v>
                </c:pt>
                <c:pt idx="4">
                  <c:v>8.6381911789526949E-2</c:v>
                </c:pt>
                <c:pt idx="5">
                  <c:v>0.26401387592173181</c:v>
                </c:pt>
                <c:pt idx="6">
                  <c:v>-2.1815726510712548</c:v>
                </c:pt>
                <c:pt idx="7">
                  <c:v>2.4810365401593013E-2</c:v>
                </c:pt>
                <c:pt idx="8">
                  <c:v>-2.7300542572170509E-2</c:v>
                </c:pt>
                <c:pt idx="9">
                  <c:v>0.10961564378237802</c:v>
                </c:pt>
                <c:pt idx="10">
                  <c:v>-8.9731428380933065E-2</c:v>
                </c:pt>
                <c:pt idx="11">
                  <c:v>0.15065165468565764</c:v>
                </c:pt>
                <c:pt idx="12">
                  <c:v>0.17773614268647653</c:v>
                </c:pt>
                <c:pt idx="13">
                  <c:v>-0.1151482977848732</c:v>
                </c:pt>
                <c:pt idx="14">
                  <c:v>-0.35497541829553253</c:v>
                </c:pt>
                <c:pt idx="15">
                  <c:v>-0.25798712810429097</c:v>
                </c:pt>
                <c:pt idx="16">
                  <c:v>-0.30440973631536178</c:v>
                </c:pt>
                <c:pt idx="17">
                  <c:v>0.4676077208438304</c:v>
                </c:pt>
                <c:pt idx="18">
                  <c:v>0.11021547978759363</c:v>
                </c:pt>
                <c:pt idx="19">
                  <c:v>0.18989562822426312</c:v>
                </c:pt>
                <c:pt idx="20">
                  <c:v>-6.3504885383099785E-2</c:v>
                </c:pt>
                <c:pt idx="21">
                  <c:v>-9.8337551850105642E-4</c:v>
                </c:pt>
                <c:pt idx="22">
                  <c:v>0.1567363224312274</c:v>
                </c:pt>
                <c:pt idx="23">
                  <c:v>-2.4803744121173845</c:v>
                </c:pt>
                <c:pt idx="24">
                  <c:v>0.26572248670424486</c:v>
                </c:pt>
                <c:pt idx="25">
                  <c:v>-9.4065561457940164E-2</c:v>
                </c:pt>
                <c:pt idx="26">
                  <c:v>0.14336181943508597</c:v>
                </c:pt>
                <c:pt idx="27">
                  <c:v>-1.2570560578437233</c:v>
                </c:pt>
              </c:numCache>
            </c:numRef>
          </c:yVal>
        </c:ser>
        <c:axId val="145627392"/>
        <c:axId val="145822464"/>
      </c:scatterChart>
      <c:valAx>
        <c:axId val="145627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Atomic Number</a:t>
                </a:r>
              </a:p>
            </c:rich>
          </c:tx>
          <c:layout>
            <c:manualLayout>
              <c:xMode val="edge"/>
              <c:yMode val="edge"/>
              <c:x val="0.37069922308546066"/>
              <c:y val="0.942903752039151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822464"/>
        <c:crossesAt val="-3"/>
        <c:crossBetween val="midCat"/>
      </c:valAx>
      <c:valAx>
        <c:axId val="14582246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Log ppm/ ppm SDO1</a:t>
                </a:r>
              </a:p>
            </c:rich>
          </c:tx>
          <c:layout>
            <c:manualLayout>
              <c:xMode val="edge"/>
              <c:yMode val="edge"/>
              <c:x val="5.5493895671476137E-3"/>
              <c:y val="0.32626427406199027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627392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3240843507214238E-2"/>
          <c:y val="4.4045676998368692E-2"/>
          <c:w val="0.90233074361820198"/>
          <c:h val="0.85970636215334428"/>
        </c:manualLayout>
      </c:layout>
      <c:scatterChart>
        <c:scatterStyle val="lineMarker"/>
        <c:ser>
          <c:idx val="14"/>
          <c:order val="0"/>
          <c:spPr>
            <a:ln w="28575">
              <a:noFill/>
            </a:ln>
          </c:spPr>
          <c:marker>
            <c:symbol val="square"/>
            <c:size val="10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CompressedData!$D$45:$AE$45</c:f>
              <c:numCache>
                <c:formatCode>0.0</c:formatCode>
                <c:ptCount val="28"/>
                <c:pt idx="0" formatCode="0.00">
                  <c:v>11.286153846153846</c:v>
                </c:pt>
                <c:pt idx="2" formatCode="0.00">
                  <c:v>32.636388525115628</c:v>
                </c:pt>
                <c:pt idx="3" formatCode="0.00">
                  <c:v>51.04106094013364</c:v>
                </c:pt>
                <c:pt idx="4" formatCode="0.00">
                  <c:v>98.495494352583805</c:v>
                </c:pt>
                <c:pt idx="5" formatCode="0.00">
                  <c:v>60.264314097642675</c:v>
                </c:pt>
                <c:pt idx="6" formatCode="0.00">
                  <c:v>20.372440181793024</c:v>
                </c:pt>
                <c:pt idx="7" formatCode="0.00">
                  <c:v>0.53013461538461537</c:v>
                </c:pt>
                <c:pt idx="9" formatCode="0.00">
                  <c:v>71.180792802826232</c:v>
                </c:pt>
                <c:pt idx="10" formatCode="0.00">
                  <c:v>29.511878867907832</c:v>
                </c:pt>
                <c:pt idx="11" formatCode="0.00">
                  <c:v>90.705015243209942</c:v>
                </c:pt>
                <c:pt idx="12" formatCode="0.00">
                  <c:v>65.92307692307692</c:v>
                </c:pt>
                <c:pt idx="13" formatCode="0.00">
                  <c:v>46.92307692307692</c:v>
                </c:pt>
                <c:pt idx="14" formatCode="0.00">
                  <c:v>12.390446740198488</c:v>
                </c:pt>
                <c:pt idx="15" formatCode="0.00">
                  <c:v>35.45156097291067</c:v>
                </c:pt>
                <c:pt idx="16" formatCode="0">
                  <c:v>63.230769230769226</c:v>
                </c:pt>
                <c:pt idx="17" formatCode="0">
                  <c:v>55.769230769230766</c:v>
                </c:pt>
                <c:pt idx="18">
                  <c:v>29.76923076923077</c:v>
                </c:pt>
                <c:pt idx="19" formatCode="0.00">
                  <c:v>92.730769230769226</c:v>
                </c:pt>
                <c:pt idx="20" formatCode="0.00">
                  <c:v>82.192307692307693</c:v>
                </c:pt>
                <c:pt idx="21" formatCode="0.00">
                  <c:v>58.230769230769234</c:v>
                </c:pt>
                <c:pt idx="22" formatCode="0.00">
                  <c:v>85.461538461538467</c:v>
                </c:pt>
                <c:pt idx="23" formatCode="0.00">
                  <c:v>8.5384615384615365</c:v>
                </c:pt>
                <c:pt idx="24" formatCode="0.00">
                  <c:v>7.3785826389668738</c:v>
                </c:pt>
                <c:pt idx="25" formatCode="0.00">
                  <c:v>66.461538461538453</c:v>
                </c:pt>
                <c:pt idx="26">
                  <c:v>87.276923076923083</c:v>
                </c:pt>
                <c:pt idx="27" formatCode="0.00">
                  <c:v>54</c:v>
                </c:pt>
              </c:numCache>
            </c:numRef>
          </c:xVal>
          <c:yVal>
            <c:numRef>
              <c:f>CompressedData!$D$29:$AE$29</c:f>
              <c:numCache>
                <c:formatCode>0.0</c:formatCode>
                <c:ptCount val="28"/>
                <c:pt idx="0" formatCode="0.00">
                  <c:v>13.026333333333334</c:v>
                </c:pt>
                <c:pt idx="2" formatCode="0.00">
                  <c:v>19.435294911019941</c:v>
                </c:pt>
                <c:pt idx="3" formatCode="0.00">
                  <c:v>42.057069961277278</c:v>
                </c:pt>
                <c:pt idx="4" formatCode="0.00">
                  <c:v>79.555015433918825</c:v>
                </c:pt>
                <c:pt idx="5" formatCode="0.00">
                  <c:v>64.686145712478293</c:v>
                </c:pt>
                <c:pt idx="6" formatCode="0.00">
                  <c:v>10.600187809066076</c:v>
                </c:pt>
                <c:pt idx="7" formatCode="0.00">
                  <c:v>40.551312500000009</c:v>
                </c:pt>
                <c:pt idx="9" formatCode="0.00">
                  <c:v>68.616800915197331</c:v>
                </c:pt>
                <c:pt idx="10" formatCode="0.00">
                  <c:v>22.867854708622346</c:v>
                </c:pt>
                <c:pt idx="11" formatCode="0.00">
                  <c:v>74.931047377591611</c:v>
                </c:pt>
                <c:pt idx="12" formatCode="0.00">
                  <c:v>61.791666666666664</c:v>
                </c:pt>
                <c:pt idx="13" formatCode="0.00">
                  <c:v>68.979166666666671</c:v>
                </c:pt>
                <c:pt idx="14" formatCode="0.00">
                  <c:v>18.13230130861773</c:v>
                </c:pt>
                <c:pt idx="15" formatCode="0.00">
                  <c:v>27.466153430488358</c:v>
                </c:pt>
                <c:pt idx="16" formatCode="0">
                  <c:v>54.5</c:v>
                </c:pt>
                <c:pt idx="17" formatCode="0">
                  <c:v>71.208333333333329</c:v>
                </c:pt>
                <c:pt idx="18">
                  <c:v>71.25</c:v>
                </c:pt>
                <c:pt idx="19" formatCode="0.00">
                  <c:v>88.666666666666671</c:v>
                </c:pt>
                <c:pt idx="20" formatCode="0.00">
                  <c:v>76.270833333333329</c:v>
                </c:pt>
                <c:pt idx="21" formatCode="0.00">
                  <c:v>72.395833333333329</c:v>
                </c:pt>
                <c:pt idx="22" formatCode="0.00">
                  <c:v>69.729166666666671</c:v>
                </c:pt>
                <c:pt idx="23" formatCode="0.00">
                  <c:v>21.541666666666664</c:v>
                </c:pt>
                <c:pt idx="24" formatCode="0.00">
                  <c:v>93.426639416058421</c:v>
                </c:pt>
                <c:pt idx="25" formatCode="0.00">
                  <c:v>55.625</c:v>
                </c:pt>
                <c:pt idx="26" formatCode="0.00">
                  <c:v>68.34999999999998</c:v>
                </c:pt>
                <c:pt idx="27" formatCode="0.00">
                  <c:v>57.666666666666664</c:v>
                </c:pt>
              </c:numCache>
            </c:numRef>
          </c:yVal>
        </c:ser>
        <c:axId val="149102976"/>
        <c:axId val="149105280"/>
      </c:scatterChart>
      <c:valAx>
        <c:axId val="149102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Unmineralized shale: normalized</a:t>
                </a:r>
              </a:p>
            </c:rich>
          </c:tx>
          <c:layout>
            <c:manualLayout>
              <c:xMode val="edge"/>
              <c:yMode val="edge"/>
              <c:x val="0.41509433962264164"/>
              <c:y val="0.9543230016313213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105280"/>
        <c:crosses val="autoZero"/>
        <c:crossBetween val="midCat"/>
      </c:valAx>
      <c:valAx>
        <c:axId val="14910528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Mineralized shale: normalized</a:t>
                </a:r>
              </a:p>
            </c:rich>
          </c:tx>
          <c:layout>
            <c:manualLayout>
              <c:xMode val="edge"/>
              <c:yMode val="edge"/>
              <c:x val="2.108768035516094E-2"/>
              <c:y val="0.3132137030995106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102976"/>
        <c:crosses val="autoZero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2119866814650397E-2"/>
          <c:y val="3.5889070146818927E-2"/>
          <c:w val="0.57713651498335172"/>
          <c:h val="0.84176182707993474"/>
        </c:manualLayout>
      </c:layout>
      <c:scatterChart>
        <c:scatterStyle val="lineMarker"/>
        <c:ser>
          <c:idx val="0"/>
          <c:order val="0"/>
          <c:tx>
            <c:v>Ouachitas</c:v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3366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Winchester!$D$4:$D$12</c:f>
              <c:numCache>
                <c:formatCode>0.000</c:formatCode>
                <c:ptCount val="9"/>
                <c:pt idx="0">
                  <c:v>-0.39407958785879948</c:v>
                </c:pt>
                <c:pt idx="1">
                  <c:v>-0.41497334797081792</c:v>
                </c:pt>
                <c:pt idx="2">
                  <c:v>-0.45416293291087773</c:v>
                </c:pt>
                <c:pt idx="3">
                  <c:v>-0.42897424241200638</c:v>
                </c:pt>
                <c:pt idx="4">
                  <c:v>-0.45181538945489219</c:v>
                </c:pt>
                <c:pt idx="5">
                  <c:v>-0.42349411314442581</c:v>
                </c:pt>
                <c:pt idx="6">
                  <c:v>-0.35261702988538018</c:v>
                </c:pt>
                <c:pt idx="7">
                  <c:v>-0.3821457414888057</c:v>
                </c:pt>
                <c:pt idx="8">
                  <c:v>-0.38338128850111264</c:v>
                </c:pt>
              </c:numCache>
            </c:numRef>
          </c:xVal>
          <c:yVal>
            <c:numRef>
              <c:f>Winchester!$E$4:$E$12</c:f>
              <c:numCache>
                <c:formatCode>0.000</c:formatCode>
                <c:ptCount val="9"/>
                <c:pt idx="0">
                  <c:v>-1.2293367710089063</c:v>
                </c:pt>
                <c:pt idx="1">
                  <c:v>-1.1624115617644888</c:v>
                </c:pt>
                <c:pt idx="2">
                  <c:v>-1.1950191831937256</c:v>
                </c:pt>
                <c:pt idx="3">
                  <c:v>-1.1180993120779945</c:v>
                </c:pt>
                <c:pt idx="4">
                  <c:v>-1.0368026479077488</c:v>
                </c:pt>
                <c:pt idx="5">
                  <c:v>-1.1112174780479334</c:v>
                </c:pt>
                <c:pt idx="6">
                  <c:v>-1.4142619727390309</c:v>
                </c:pt>
                <c:pt idx="7">
                  <c:v>-1.3010299956639813</c:v>
                </c:pt>
                <c:pt idx="8">
                  <c:v>-1.4525609595640179</c:v>
                </c:pt>
              </c:numCache>
            </c:numRef>
          </c:yVal>
        </c:ser>
        <c:ser>
          <c:idx val="1"/>
          <c:order val="1"/>
          <c:tx>
            <c:v>Palos Verdes</c:v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Winchester!$D$13:$D$35</c:f>
              <c:numCache>
                <c:formatCode>0.000</c:formatCode>
                <c:ptCount val="23"/>
                <c:pt idx="0">
                  <c:v>-0.3301552550756659</c:v>
                </c:pt>
                <c:pt idx="1">
                  <c:v>-1.948318096900762E-2</c:v>
                </c:pt>
                <c:pt idx="2">
                  <c:v>-0.37503471842264591</c:v>
                </c:pt>
                <c:pt idx="3">
                  <c:v>-0.33519784769328065</c:v>
                </c:pt>
                <c:pt idx="4">
                  <c:v>-0.34313148472228377</c:v>
                </c:pt>
                <c:pt idx="5">
                  <c:v>-2.4717051725285186E-2</c:v>
                </c:pt>
                <c:pt idx="6">
                  <c:v>-0.15854289734716712</c:v>
                </c:pt>
                <c:pt idx="7">
                  <c:v>-9.9185257907878882E-2</c:v>
                </c:pt>
                <c:pt idx="8">
                  <c:v>-0.38478827811637684</c:v>
                </c:pt>
                <c:pt idx="9">
                  <c:v>-0.17056471058765876</c:v>
                </c:pt>
                <c:pt idx="10">
                  <c:v>-0.23643657146959285</c:v>
                </c:pt>
                <c:pt idx="11">
                  <c:v>-0.18701292989798446</c:v>
                </c:pt>
                <c:pt idx="12">
                  <c:v>-0.49478679607246673</c:v>
                </c:pt>
                <c:pt idx="13">
                  <c:v>-0.18627420500951461</c:v>
                </c:pt>
                <c:pt idx="14">
                  <c:v>-0.4719845053503845</c:v>
                </c:pt>
                <c:pt idx="15">
                  <c:v>-0.52522076178004595</c:v>
                </c:pt>
                <c:pt idx="16">
                  <c:v>-0.26075960560907924</c:v>
                </c:pt>
                <c:pt idx="17">
                  <c:v>-0.33761937561350652</c:v>
                </c:pt>
                <c:pt idx="18">
                  <c:v>-0.22702962056123585</c:v>
                </c:pt>
                <c:pt idx="19">
                  <c:v>-0.52125985314700807</c:v>
                </c:pt>
                <c:pt idx="20">
                  <c:v>-0.58966423245508004</c:v>
                </c:pt>
                <c:pt idx="21">
                  <c:v>-0.20043101750649106</c:v>
                </c:pt>
                <c:pt idx="22">
                  <c:v>-0.27983906759087501</c:v>
                </c:pt>
              </c:numCache>
            </c:numRef>
          </c:xVal>
          <c:yVal>
            <c:numRef>
              <c:f>Winchester!$E$13:$E$35</c:f>
              <c:numCache>
                <c:formatCode>0.000</c:formatCode>
                <c:ptCount val="23"/>
                <c:pt idx="0">
                  <c:v>-1.9609664131017144</c:v>
                </c:pt>
                <c:pt idx="1">
                  <c:v>-1.9569859421364744</c:v>
                </c:pt>
                <c:pt idx="2">
                  <c:v>-1.8833631185094926</c:v>
                </c:pt>
                <c:pt idx="3">
                  <c:v>-1.9452234309287273</c:v>
                </c:pt>
                <c:pt idx="4">
                  <c:v>-2.1148104493571709</c:v>
                </c:pt>
                <c:pt idx="5">
                  <c:v>-2.0060095175272652</c:v>
                </c:pt>
                <c:pt idx="6">
                  <c:v>-1.622337869203895</c:v>
                </c:pt>
                <c:pt idx="7">
                  <c:v>-1.6145757047873619</c:v>
                </c:pt>
                <c:pt idx="8">
                  <c:v>-1.9019850602067705</c:v>
                </c:pt>
                <c:pt idx="9">
                  <c:v>-1.8292271178350092</c:v>
                </c:pt>
                <c:pt idx="10">
                  <c:v>-1.9735499367733755</c:v>
                </c:pt>
                <c:pt idx="11">
                  <c:v>-1.8292407973841729</c:v>
                </c:pt>
                <c:pt idx="12">
                  <c:v>-1.8495470026657854</c:v>
                </c:pt>
                <c:pt idx="13">
                  <c:v>-1.8425171912474207</c:v>
                </c:pt>
                <c:pt idx="14">
                  <c:v>-1.9026924055947847</c:v>
                </c:pt>
                <c:pt idx="15">
                  <c:v>-1.8662237851917882</c:v>
                </c:pt>
                <c:pt idx="16">
                  <c:v>-1.7556005033983497</c:v>
                </c:pt>
                <c:pt idx="17">
                  <c:v>-1.7739901560182736</c:v>
                </c:pt>
                <c:pt idx="18">
                  <c:v>-1.7768504762611692</c:v>
                </c:pt>
                <c:pt idx="19">
                  <c:v>-1.8903034369092018</c:v>
                </c:pt>
                <c:pt idx="20">
                  <c:v>-1.8731353107940347</c:v>
                </c:pt>
                <c:pt idx="21">
                  <c:v>-1.7478672608081143</c:v>
                </c:pt>
                <c:pt idx="22">
                  <c:v>-1.9438011502620187</c:v>
                </c:pt>
              </c:numCache>
            </c:numRef>
          </c:yVal>
        </c:ser>
        <c:ser>
          <c:idx val="2"/>
          <c:order val="2"/>
          <c:tx>
            <c:strRef>
              <c:f>Winchester!$I$1</c:f>
              <c:strCache>
                <c:ptCount val="1"/>
                <c:pt idx="0">
                  <c:v>Brooks Range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8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Winchester!$D$36:$D$42</c:f>
              <c:numCache>
                <c:formatCode>0.000</c:formatCode>
                <c:ptCount val="7"/>
                <c:pt idx="0">
                  <c:v>0.4607308385314931</c:v>
                </c:pt>
                <c:pt idx="1">
                  <c:v>0.42982915308551928</c:v>
                </c:pt>
                <c:pt idx="2">
                  <c:v>0.50267535919205053</c:v>
                </c:pt>
                <c:pt idx="3">
                  <c:v>0.65057241760913531</c:v>
                </c:pt>
                <c:pt idx="4">
                  <c:v>0.86670918902693417</c:v>
                </c:pt>
                <c:pt idx="5">
                  <c:v>0.4586378490256493</c:v>
                </c:pt>
                <c:pt idx="6">
                  <c:v>0.405118593299161</c:v>
                </c:pt>
              </c:numCache>
            </c:numRef>
          </c:xVal>
          <c:yVal>
            <c:numRef>
              <c:f>Winchester!$E$36:$E$42</c:f>
              <c:numCache>
                <c:formatCode>0.000</c:formatCode>
                <c:ptCount val="7"/>
                <c:pt idx="0">
                  <c:v>-1.2999589853014557</c:v>
                </c:pt>
                <c:pt idx="1">
                  <c:v>-1.2681487692693256</c:v>
                </c:pt>
                <c:pt idx="2">
                  <c:v>-1.3020530691215602</c:v>
                </c:pt>
                <c:pt idx="3">
                  <c:v>-0.88889704030254368</c:v>
                </c:pt>
                <c:pt idx="4">
                  <c:v>-0.7745239705347482</c:v>
                </c:pt>
                <c:pt idx="5">
                  <c:v>-1.674071497039352</c:v>
                </c:pt>
                <c:pt idx="6">
                  <c:v>-1.1603307116971413</c:v>
                </c:pt>
              </c:numCache>
            </c:numRef>
          </c:yVal>
        </c:ser>
        <c:axId val="156164096"/>
        <c:axId val="156166400"/>
      </c:scatterChart>
      <c:valAx>
        <c:axId val="156164096"/>
        <c:scaling>
          <c:orientation val="minMax"/>
          <c:max val="2"/>
          <c:min val="-2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Nb/Y ppm</a:t>
                </a:r>
              </a:p>
            </c:rich>
          </c:tx>
          <c:layout>
            <c:manualLayout>
              <c:xMode val="edge"/>
              <c:yMode val="edge"/>
              <c:x val="0.34517203107658156"/>
              <c:y val="0.9363784665579119"/>
            </c:manualLayout>
          </c:layout>
          <c:spPr>
            <a:noFill/>
            <a:ln w="25400">
              <a:noFill/>
            </a:ln>
          </c:spPr>
        </c:title>
        <c:numFmt formatCode="0.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166400"/>
        <c:crossesAt val="-3"/>
        <c:crossBetween val="midCat"/>
        <c:majorUnit val="1"/>
        <c:minorUnit val="0.2"/>
      </c:valAx>
      <c:valAx>
        <c:axId val="156166400"/>
        <c:scaling>
          <c:orientation val="minMax"/>
          <c:max val="1"/>
          <c:min val="-3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Zr/TiO2 %</a:t>
                </a:r>
              </a:p>
            </c:rich>
          </c:tx>
          <c:layout>
            <c:manualLayout>
              <c:xMode val="edge"/>
              <c:yMode val="edge"/>
              <c:x val="1.8867924528301886E-2"/>
              <c:y val="0.40619902120717777"/>
            </c:manualLayout>
          </c:layout>
          <c:spPr>
            <a:noFill/>
            <a:ln w="25400">
              <a:noFill/>
            </a:ln>
          </c:spPr>
        </c:title>
        <c:numFmt formatCode="0.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164096"/>
        <c:crossesAt val="-3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5371809100999"/>
          <c:y val="7.667210440456769E-2"/>
          <c:w val="0.19533851276359596"/>
          <c:h val="0.1598694942903752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 zoomToFit="1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pageMargins left="0.75" right="0.75" top="1" bottom="1" header="0.5" footer="0.5"/>
  <pageSetup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0.08025</cdr:x>
      <cdr:y>0.80625</cdr:y>
    </cdr:from>
    <cdr:to>
      <cdr:x>0.8175</cdr:x>
      <cdr:y>0.8105</cdr:y>
    </cdr:to>
    <cdr:sp macro="" textlink="">
      <cdr:nvSpPr>
        <cdr:cNvPr id="102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708" y="4707553"/>
          <a:ext cx="6327097" cy="248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</cdr:x>
      <cdr:y>0.226</cdr:y>
    </cdr:from>
    <cdr:to>
      <cdr:x>0.81025</cdr:x>
      <cdr:y>0.23025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2382" y="1319574"/>
          <a:ext cx="6181204" cy="248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0.51325</cdr:x>
      <cdr:y>0.0955</cdr:y>
    </cdr:from>
    <cdr:to>
      <cdr:x>0.561</cdr:x>
      <cdr:y>0.131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04724" y="557608"/>
          <a:ext cx="409792" cy="207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Ba</a:t>
          </a:r>
        </a:p>
      </cdr:txBody>
    </cdr:sp>
  </cdr:relSizeAnchor>
  <cdr:relSizeAnchor xmlns:cdr="http://schemas.openxmlformats.org/drawingml/2006/chartDrawing">
    <cdr:from>
      <cdr:x>0.09</cdr:x>
      <cdr:y>0.41</cdr:y>
    </cdr:from>
    <cdr:to>
      <cdr:x>0.81025</cdr:x>
      <cdr:y>0.41425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72382" y="2393918"/>
          <a:ext cx="6181204" cy="248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0.71425</cdr:x>
      <cdr:y>0.5815</cdr:y>
    </cdr:from>
    <cdr:to>
      <cdr:x>0.7475</cdr:x>
      <cdr:y>0.61525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9711" y="3395277"/>
          <a:ext cx="285353" cy="1970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U</a:t>
          </a:r>
        </a:p>
      </cdr:txBody>
    </cdr:sp>
  </cdr:relSizeAnchor>
  <cdr:relSizeAnchor xmlns:cdr="http://schemas.openxmlformats.org/drawingml/2006/chartDrawing">
    <cdr:from>
      <cdr:x>0.41</cdr:x>
      <cdr:y>0.76475</cdr:y>
    </cdr:from>
    <cdr:to>
      <cdr:x>0.4475</cdr:x>
      <cdr:y>0.8045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630" y="4465241"/>
          <a:ext cx="321826" cy="232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</a:t>
          </a:r>
        </a:p>
      </cdr:txBody>
    </cdr:sp>
  </cdr:relSizeAnchor>
  <cdr:relSizeAnchor xmlns:cdr="http://schemas.openxmlformats.org/drawingml/2006/chartDrawing">
    <cdr:from>
      <cdr:x>0.14125</cdr:x>
      <cdr:y>0.561</cdr:y>
    </cdr:from>
    <cdr:to>
      <cdr:x>0.1845</cdr:x>
      <cdr:y>0.62225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12211" y="3275581"/>
          <a:ext cx="371173" cy="357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TOC</a:t>
          </a:r>
        </a:p>
      </cdr:txBody>
    </cdr:sp>
  </cdr:relSizeAnchor>
  <cdr:relSizeAnchor xmlns:cdr="http://schemas.openxmlformats.org/drawingml/2006/chartDrawing">
    <cdr:from>
      <cdr:x>0.22225</cdr:x>
      <cdr:y>0.71025</cdr:y>
    </cdr:from>
    <cdr:to>
      <cdr:x>0.25475</cdr:x>
      <cdr:y>0.74675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7355" y="4147025"/>
          <a:ext cx="278916" cy="213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0.7135</cdr:x>
      <cdr:y>0.5575</cdr:y>
    </cdr:from>
    <cdr:to>
      <cdr:x>0.74625</cdr:x>
      <cdr:y>0.58675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3275" y="3255145"/>
          <a:ext cx="281061" cy="170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U</a:t>
          </a:r>
        </a:p>
      </cdr:txBody>
    </cdr:sp>
  </cdr:relSizeAnchor>
  <cdr:relSizeAnchor xmlns:cdr="http://schemas.openxmlformats.org/drawingml/2006/chartDrawing">
    <cdr:from>
      <cdr:x>0.403</cdr:x>
      <cdr:y>0.7925</cdr:y>
    </cdr:from>
    <cdr:to>
      <cdr:x>0.45775</cdr:x>
      <cdr:y>0.86075</cdr:y>
    </cdr:to>
    <cdr:sp macro="" textlink="">
      <cdr:nvSpPr>
        <cdr:cNvPr id="92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8556" y="4627269"/>
          <a:ext cx="469866" cy="398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Mo</a:t>
          </a:r>
        </a:p>
      </cdr:txBody>
    </cdr:sp>
  </cdr:relSizeAnchor>
  <cdr:relSizeAnchor xmlns:cdr="http://schemas.openxmlformats.org/drawingml/2006/chartDrawing">
    <cdr:from>
      <cdr:x>0.12925</cdr:x>
      <cdr:y>0.5575</cdr:y>
    </cdr:from>
    <cdr:to>
      <cdr:x>0.20125</cdr:x>
      <cdr:y>0.61075</cdr:y>
    </cdr:to>
    <cdr:sp macro="" textlink="">
      <cdr:nvSpPr>
        <cdr:cNvPr id="92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9227" y="3255145"/>
          <a:ext cx="617906" cy="3109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TOC</a:t>
          </a:r>
        </a:p>
      </cdr:txBody>
    </cdr:sp>
  </cdr:relSizeAnchor>
  <cdr:relSizeAnchor xmlns:cdr="http://schemas.openxmlformats.org/drawingml/2006/chartDrawing">
    <cdr:from>
      <cdr:x>0.22125</cdr:x>
      <cdr:y>0.7325</cdr:y>
    </cdr:from>
    <cdr:to>
      <cdr:x>0.279</cdr:x>
      <cdr:y>0.77975</cdr:y>
    </cdr:to>
    <cdr:sp macro="" textlink="">
      <cdr:nvSpPr>
        <cdr:cNvPr id="92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8773" y="4276939"/>
          <a:ext cx="495612" cy="2758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</a:t>
          </a:r>
        </a:p>
      </cdr:txBody>
    </cdr:sp>
  </cdr:relSizeAnchor>
  <cdr:relSizeAnchor xmlns:cdr="http://schemas.openxmlformats.org/drawingml/2006/chartDrawing">
    <cdr:from>
      <cdr:x>0.09725</cdr:x>
      <cdr:y>0.2175</cdr:y>
    </cdr:from>
    <cdr:to>
      <cdr:x>0.8075</cdr:x>
      <cdr:y>0.406</cdr:y>
    </cdr:to>
    <cdr:sp macro="" textlink="">
      <cdr:nvSpPr>
        <cdr:cNvPr id="9224" name="Rectangle 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4602" y="1269944"/>
          <a:ext cx="6095383" cy="1100619"/>
        </a:xfrm>
        <a:prstGeom xmlns:a="http://schemas.openxmlformats.org/drawingml/2006/main" prst="rect">
          <a:avLst/>
        </a:prstGeom>
        <a:solidFill xmlns:a="http://schemas.openxmlformats.org/drawingml/2006/main">
          <a:srgbClr val="C0C0C0">
            <a:alpha val="20000"/>
          </a:srgbClr>
        </a:solidFill>
        <a:ln xmlns:a="http://schemas.openxmlformats.org/drawingml/2006/main" w="1587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-34427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0.8285</cdr:x>
      <cdr:y>0.19275</cdr:y>
    </cdr:from>
    <cdr:to>
      <cdr:x>0.898</cdr:x>
      <cdr:y>0.2625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208" y="1125434"/>
          <a:ext cx="596450" cy="407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Al</a:t>
          </a:r>
        </a:p>
      </cdr:txBody>
    </cdr:sp>
  </cdr:relSizeAnchor>
  <cdr:relSizeAnchor xmlns:cdr="http://schemas.openxmlformats.org/drawingml/2006/chartDrawing">
    <cdr:from>
      <cdr:x>0.78525</cdr:x>
      <cdr:y>0.09125</cdr:y>
    </cdr:from>
    <cdr:to>
      <cdr:x>0.8465</cdr:x>
      <cdr:y>0.14725</cdr:y>
    </cdr:to>
    <cdr:sp macro="" textlink="">
      <cdr:nvSpPr>
        <cdr:cNvPr id="112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9035" y="532793"/>
          <a:ext cx="525649" cy="32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Zn</a:t>
          </a:r>
        </a:p>
      </cdr:txBody>
    </cdr:sp>
  </cdr:relSizeAnchor>
  <cdr:relSizeAnchor xmlns:cdr="http://schemas.openxmlformats.org/drawingml/2006/chartDrawing">
    <cdr:from>
      <cdr:x>0.67325</cdr:x>
      <cdr:y>0.18075</cdr:y>
    </cdr:from>
    <cdr:to>
      <cdr:x>0.72025</cdr:x>
      <cdr:y>0.228</cdr:y>
    </cdr:to>
    <cdr:sp macro="" textlink="">
      <cdr:nvSpPr>
        <cdr:cNvPr id="112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7848" y="1055368"/>
          <a:ext cx="403356" cy="2758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Rb</a:t>
          </a:r>
        </a:p>
      </cdr:txBody>
    </cdr:sp>
  </cdr:relSizeAnchor>
  <cdr:relSizeAnchor xmlns:cdr="http://schemas.openxmlformats.org/drawingml/2006/chartDrawing">
    <cdr:from>
      <cdr:x>0.51175</cdr:x>
      <cdr:y>0.21325</cdr:y>
    </cdr:from>
    <cdr:to>
      <cdr:x>0.56425</cdr:x>
      <cdr:y>0.2625</cdr:y>
    </cdr:to>
    <cdr:sp macro="" textlink="">
      <cdr:nvSpPr>
        <cdr:cNvPr id="112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1851" y="1245129"/>
          <a:ext cx="450557" cy="2875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Sr</a:t>
          </a:r>
        </a:p>
      </cdr:txBody>
    </cdr:sp>
  </cdr:relSizeAnchor>
  <cdr:relSizeAnchor xmlns:cdr="http://schemas.openxmlformats.org/drawingml/2006/chartDrawing">
    <cdr:from>
      <cdr:x>0.60825</cdr:x>
      <cdr:y>0.246</cdr:y>
    </cdr:from>
    <cdr:to>
      <cdr:x>0.67325</cdr:x>
      <cdr:y>0.307</cdr:y>
    </cdr:to>
    <cdr:sp macro="" textlink="">
      <cdr:nvSpPr>
        <cdr:cNvPr id="112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20017" y="1436351"/>
          <a:ext cx="557831" cy="356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K</a:t>
          </a:r>
        </a:p>
      </cdr:txBody>
    </cdr:sp>
  </cdr:relSizeAnchor>
  <cdr:relSizeAnchor xmlns:cdr="http://schemas.openxmlformats.org/drawingml/2006/chartDrawing">
    <cdr:from>
      <cdr:x>0.685</cdr:x>
      <cdr:y>0.307</cdr:y>
    </cdr:from>
    <cdr:to>
      <cdr:x>0.72025</cdr:x>
      <cdr:y>0.35775</cdr:y>
    </cdr:to>
    <cdr:sp macro="" textlink="">
      <cdr:nvSpPr>
        <cdr:cNvPr id="112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8687" y="1792519"/>
          <a:ext cx="302517" cy="2963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Zr</a:t>
          </a:r>
        </a:p>
      </cdr:txBody>
    </cdr:sp>
  </cdr:relSizeAnchor>
  <cdr:relSizeAnchor xmlns:cdr="http://schemas.openxmlformats.org/drawingml/2006/chartDrawing">
    <cdr:from>
      <cdr:x>0.74375</cdr:x>
      <cdr:y>0.2915</cdr:y>
    </cdr:from>
    <cdr:to>
      <cdr:x>0.79525</cdr:x>
      <cdr:y>0.35775</cdr:y>
    </cdr:to>
    <cdr:sp macro="" textlink="">
      <cdr:nvSpPr>
        <cdr:cNvPr id="1127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2881" y="1702017"/>
          <a:ext cx="441974" cy="386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</a:t>
          </a:r>
        </a:p>
      </cdr:txBody>
    </cdr:sp>
  </cdr:relSizeAnchor>
  <cdr:relSizeAnchor xmlns:cdr="http://schemas.openxmlformats.org/drawingml/2006/chartDrawing">
    <cdr:from>
      <cdr:x>0.77175</cdr:x>
      <cdr:y>0.228</cdr:y>
    </cdr:from>
    <cdr:to>
      <cdr:x>0.8195</cdr:x>
      <cdr:y>0.2915</cdr:y>
    </cdr:to>
    <cdr:sp macro="" textlink="">
      <cdr:nvSpPr>
        <cdr:cNvPr id="112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3178" y="1331252"/>
          <a:ext cx="409791" cy="3707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Ti</a:t>
          </a:r>
        </a:p>
      </cdr:txBody>
    </cdr:sp>
  </cdr:relSizeAnchor>
  <cdr:relSizeAnchor xmlns:cdr="http://schemas.openxmlformats.org/drawingml/2006/chartDrawing">
    <cdr:from>
      <cdr:x>0.60025</cdr:x>
      <cdr:y>0.40425</cdr:y>
    </cdr:from>
    <cdr:to>
      <cdr:x>0.63825</cdr:x>
      <cdr:y>0.455</cdr:y>
    </cdr:to>
    <cdr:sp macro="" textlink="">
      <cdr:nvSpPr>
        <cdr:cNvPr id="112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51361" y="2360345"/>
          <a:ext cx="326116" cy="2963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Pb</a:t>
          </a:r>
        </a:p>
      </cdr:txBody>
    </cdr:sp>
  </cdr:relSizeAnchor>
  <cdr:relSizeAnchor xmlns:cdr="http://schemas.openxmlformats.org/drawingml/2006/chartDrawing">
    <cdr:from>
      <cdr:x>0.482</cdr:x>
      <cdr:y>0.5255</cdr:y>
    </cdr:from>
    <cdr:to>
      <cdr:x>0.54525</cdr:x>
      <cdr:y>0.5795</cdr:y>
    </cdr:to>
    <cdr:sp macro="" textlink="">
      <cdr:nvSpPr>
        <cdr:cNvPr id="1127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6536" y="3068303"/>
          <a:ext cx="542813" cy="3152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Mg</a:t>
          </a:r>
        </a:p>
      </cdr:txBody>
    </cdr:sp>
  </cdr:relSizeAnchor>
  <cdr:relSizeAnchor xmlns:cdr="http://schemas.openxmlformats.org/drawingml/2006/chartDrawing">
    <cdr:from>
      <cdr:x>0.2575</cdr:x>
      <cdr:y>0.7895</cdr:y>
    </cdr:from>
    <cdr:to>
      <cdr:x>0.3115</cdr:x>
      <cdr:y>0.85825</cdr:y>
    </cdr:to>
    <cdr:sp macro="" textlink="">
      <cdr:nvSpPr>
        <cdr:cNvPr id="112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09871" y="4609752"/>
          <a:ext cx="463430" cy="401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</a:t>
          </a:r>
        </a:p>
      </cdr:txBody>
    </cdr:sp>
  </cdr:relSizeAnchor>
  <cdr:relSizeAnchor xmlns:cdr="http://schemas.openxmlformats.org/drawingml/2006/chartDrawing">
    <cdr:from>
      <cdr:x>0.07622</cdr:x>
      <cdr:y>0.10613</cdr:y>
    </cdr:from>
    <cdr:to>
      <cdr:x>0.97348</cdr:x>
      <cdr:y>0.90214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654127" y="619698"/>
          <a:ext cx="7700331" cy="464774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0.08157</cdr:x>
      <cdr:y>0.04717</cdr:y>
    </cdr:from>
    <cdr:to>
      <cdr:x>0.95343</cdr:x>
      <cdr:y>0.89624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700030" y="275420"/>
          <a:ext cx="7482289" cy="49575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33284" y="21404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21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23" sqref="G23"/>
    </sheetView>
  </sheetViews>
  <sheetFormatPr defaultRowHeight="12.75"/>
  <cols>
    <col min="3" max="3" width="10.5703125" customWidth="1"/>
    <col min="4" max="4" width="6.140625" customWidth="1"/>
    <col min="5" max="5" width="6.85546875" customWidth="1"/>
    <col min="6" max="6" width="6.7109375" customWidth="1"/>
    <col min="7" max="7" width="6.5703125" customWidth="1"/>
    <col min="8" max="8" width="6.42578125" customWidth="1"/>
    <col min="9" max="9" width="5.7109375" customWidth="1"/>
    <col min="10" max="10" width="5.85546875" customWidth="1"/>
    <col min="11" max="11" width="6" customWidth="1"/>
    <col min="12" max="13" width="6.28515625" customWidth="1"/>
    <col min="14" max="14" width="5" customWidth="1"/>
    <col min="15" max="15" width="5.5703125" customWidth="1"/>
    <col min="16" max="16" width="7.42578125" customWidth="1"/>
    <col min="17" max="17" width="6.85546875" customWidth="1"/>
    <col min="18" max="18" width="5" customWidth="1"/>
    <col min="19" max="19" width="4.7109375" customWidth="1"/>
    <col min="20" max="20" width="5.28515625" customWidth="1"/>
    <col min="21" max="21" width="4.85546875" customWidth="1"/>
    <col min="22" max="22" width="4.7109375" customWidth="1"/>
    <col min="23" max="23" width="5.140625" customWidth="1"/>
    <col min="24" max="24" width="5.28515625" customWidth="1"/>
    <col min="25" max="25" width="6" customWidth="1"/>
    <col min="26" max="26" width="5.28515625" customWidth="1"/>
    <col min="27" max="27" width="6.28515625" customWidth="1"/>
    <col min="28" max="29" width="5.28515625" customWidth="1"/>
    <col min="30" max="30" width="4.7109375" customWidth="1"/>
    <col min="38" max="38" width="10.5703125" bestFit="1" customWidth="1"/>
  </cols>
  <sheetData>
    <row r="1" spans="1:39" ht="15">
      <c r="A1" s="60" t="s">
        <v>250</v>
      </c>
    </row>
    <row r="2" spans="1:39">
      <c r="D2" t="s">
        <v>0</v>
      </c>
      <c r="E2" t="s">
        <v>1</v>
      </c>
      <c r="F2" t="s">
        <v>1</v>
      </c>
      <c r="G2" t="s">
        <v>1</v>
      </c>
      <c r="H2" t="s">
        <v>1</v>
      </c>
      <c r="I2" t="s">
        <v>1</v>
      </c>
      <c r="J2" t="s">
        <v>72</v>
      </c>
      <c r="K2" t="s">
        <v>1</v>
      </c>
      <c r="L2" t="s">
        <v>1</v>
      </c>
      <c r="M2" t="s">
        <v>1</v>
      </c>
      <c r="N2" t="s">
        <v>74</v>
      </c>
      <c r="O2" t="s">
        <v>74</v>
      </c>
      <c r="P2" t="s">
        <v>1</v>
      </c>
      <c r="Q2" t="s">
        <v>1</v>
      </c>
      <c r="R2" t="s">
        <v>74</v>
      </c>
      <c r="S2" t="s">
        <v>74</v>
      </c>
      <c r="T2" t="s">
        <v>74</v>
      </c>
      <c r="U2" t="s">
        <v>74</v>
      </c>
      <c r="V2" t="s">
        <v>74</v>
      </c>
      <c r="W2" t="s">
        <v>74</v>
      </c>
      <c r="X2" t="s">
        <v>74</v>
      </c>
      <c r="Y2" t="s">
        <v>74</v>
      </c>
      <c r="Z2" t="s">
        <v>74</v>
      </c>
      <c r="AA2" t="s">
        <v>74</v>
      </c>
      <c r="AB2" t="s">
        <v>74</v>
      </c>
      <c r="AC2" t="s">
        <v>74</v>
      </c>
      <c r="AD2" t="s">
        <v>74</v>
      </c>
      <c r="AE2" t="s">
        <v>256</v>
      </c>
    </row>
    <row r="3" spans="1:39">
      <c r="A3" t="s">
        <v>253</v>
      </c>
      <c r="C3" t="s">
        <v>254</v>
      </c>
      <c r="D3" t="s">
        <v>142</v>
      </c>
      <c r="E3" t="s">
        <v>58</v>
      </c>
      <c r="F3" t="s">
        <v>55</v>
      </c>
      <c r="G3" t="s">
        <v>2</v>
      </c>
      <c r="H3" t="s">
        <v>63</v>
      </c>
      <c r="I3" t="s">
        <v>60</v>
      </c>
      <c r="J3" t="s">
        <v>73</v>
      </c>
      <c r="K3" t="s">
        <v>46</v>
      </c>
      <c r="L3" t="s">
        <v>4</v>
      </c>
      <c r="M3" t="s">
        <v>66</v>
      </c>
      <c r="N3" t="s">
        <v>68</v>
      </c>
      <c r="O3" t="s">
        <v>6</v>
      </c>
      <c r="P3" t="s">
        <v>56</v>
      </c>
      <c r="Q3" t="s">
        <v>8</v>
      </c>
      <c r="R3" t="s">
        <v>59</v>
      </c>
      <c r="S3" t="s">
        <v>7</v>
      </c>
      <c r="T3" t="s">
        <v>69</v>
      </c>
      <c r="U3" t="s">
        <v>62</v>
      </c>
      <c r="V3" t="s">
        <v>64</v>
      </c>
      <c r="W3" t="s">
        <v>75</v>
      </c>
      <c r="X3" t="s">
        <v>70</v>
      </c>
      <c r="Y3" t="s">
        <v>76</v>
      </c>
      <c r="Z3" t="s">
        <v>57</v>
      </c>
      <c r="AA3" t="s">
        <v>77</v>
      </c>
      <c r="AB3" t="s">
        <v>61</v>
      </c>
      <c r="AC3" t="s">
        <v>65</v>
      </c>
      <c r="AD3" t="s">
        <v>67</v>
      </c>
      <c r="AE3" t="s">
        <v>2</v>
      </c>
      <c r="AF3" t="s">
        <v>257</v>
      </c>
      <c r="AG3" t="s">
        <v>258</v>
      </c>
      <c r="AH3" t="s">
        <v>259</v>
      </c>
      <c r="AI3" t="s">
        <v>260</v>
      </c>
      <c r="AJ3" t="s">
        <v>261</v>
      </c>
      <c r="AK3" t="s">
        <v>262</v>
      </c>
      <c r="AL3" t="s">
        <v>263</v>
      </c>
      <c r="AM3" t="s">
        <v>264</v>
      </c>
    </row>
    <row r="4" spans="1:39">
      <c r="A4" s="17" t="s">
        <v>238</v>
      </c>
    </row>
    <row r="5" spans="1:39">
      <c r="A5" t="s">
        <v>136</v>
      </c>
      <c r="B5">
        <v>92</v>
      </c>
      <c r="C5" t="s">
        <v>126</v>
      </c>
      <c r="D5" s="8">
        <v>0.43120000000000003</v>
      </c>
      <c r="E5" s="8">
        <v>0.68974371922329558</v>
      </c>
      <c r="F5" s="8">
        <v>2.2875823734785166</v>
      </c>
      <c r="G5" s="12">
        <v>21.157317963118089</v>
      </c>
      <c r="H5" s="12">
        <v>58.491390407248964</v>
      </c>
      <c r="I5" s="8">
        <v>0.13318390196459332</v>
      </c>
      <c r="J5" s="8">
        <v>7.9170000000000004E-2</v>
      </c>
      <c r="K5" s="8">
        <v>4.4674334384711658</v>
      </c>
      <c r="L5" s="8">
        <v>1.2288296255409643</v>
      </c>
      <c r="M5" s="8">
        <v>0.96276253808503709</v>
      </c>
      <c r="N5">
        <v>138</v>
      </c>
      <c r="O5">
        <v>83</v>
      </c>
      <c r="P5" s="14">
        <v>7.2443479769088603E-2</v>
      </c>
      <c r="Q5" s="8">
        <v>5.626513611124774</v>
      </c>
      <c r="R5">
        <v>49</v>
      </c>
      <c r="S5">
        <v>33</v>
      </c>
      <c r="T5">
        <v>165</v>
      </c>
      <c r="U5">
        <v>189</v>
      </c>
      <c r="V5">
        <v>128</v>
      </c>
      <c r="W5" s="12">
        <v>32.206240519283533</v>
      </c>
      <c r="X5" s="9">
        <v>208.19032627468013</v>
      </c>
      <c r="Y5" s="12">
        <v>19.200240608872871</v>
      </c>
      <c r="Z5">
        <v>0.7</v>
      </c>
      <c r="AA5" s="9">
        <v>2670.7143941605841</v>
      </c>
      <c r="AB5">
        <v>20</v>
      </c>
      <c r="AC5">
        <v>15.2</v>
      </c>
      <c r="AD5">
        <v>1.4</v>
      </c>
      <c r="AE5" s="12">
        <f>G5/1.89</f>
        <v>11.19434812863391</v>
      </c>
      <c r="AF5" s="14">
        <f>Z5/AE5</f>
        <v>6.2531555384585283E-2</v>
      </c>
      <c r="AG5" s="8">
        <f>N5/O5</f>
        <v>1.6626506024096386</v>
      </c>
      <c r="AH5" s="8">
        <f>T5/AE5</f>
        <v>14.739580912080816</v>
      </c>
      <c r="AI5" s="9">
        <f>AA5/AE5</f>
        <v>238.57703579265956</v>
      </c>
      <c r="AJ5" s="8">
        <f>S5/AE5</f>
        <v>2.9479161824161633</v>
      </c>
      <c r="AK5" s="8">
        <f>AB5/AE5</f>
        <v>1.786615868131008</v>
      </c>
      <c r="AL5" s="14">
        <f>AE5/(AE5+Q5/1.43+P5/1.29)</f>
        <v>0.73719142099131796</v>
      </c>
      <c r="AM5" s="13">
        <f>(P5/1.29)/AE5</f>
        <v>5.0166151355845482E-3</v>
      </c>
    </row>
    <row r="6" spans="1:39">
      <c r="A6" t="s">
        <v>136</v>
      </c>
      <c r="B6">
        <v>99.5</v>
      </c>
      <c r="C6" t="s">
        <v>126</v>
      </c>
      <c r="D6" s="8">
        <v>0.51770000000000005</v>
      </c>
      <c r="E6" s="8">
        <v>0.71723052050600034</v>
      </c>
      <c r="F6" s="8">
        <v>2.509596682443787</v>
      </c>
      <c r="G6" s="12">
        <v>21.432821173434451</v>
      </c>
      <c r="H6" s="12">
        <v>57.709280015927149</v>
      </c>
      <c r="I6" s="8">
        <v>0.14837540266636151</v>
      </c>
      <c r="J6" s="8">
        <v>0.12770000000000001</v>
      </c>
      <c r="K6" s="8">
        <v>4.5444661361064185</v>
      </c>
      <c r="L6" s="8">
        <v>0.8803316114361609</v>
      </c>
      <c r="M6" s="8">
        <v>1.0309359466406265</v>
      </c>
      <c r="N6">
        <v>161</v>
      </c>
      <c r="O6">
        <v>90</v>
      </c>
      <c r="P6" s="14">
        <v>5.6314834268528E-2</v>
      </c>
      <c r="Q6" s="8">
        <v>6.3990741313391037</v>
      </c>
      <c r="R6">
        <v>47</v>
      </c>
      <c r="S6">
        <v>32</v>
      </c>
      <c r="T6">
        <v>148</v>
      </c>
      <c r="U6">
        <v>199</v>
      </c>
      <c r="V6">
        <v>109</v>
      </c>
      <c r="W6" s="12">
        <v>34.722934850902021</v>
      </c>
      <c r="X6" s="9">
        <v>175.83622891397616</v>
      </c>
      <c r="Y6" s="12">
        <v>18.870231510527763</v>
      </c>
      <c r="Z6">
        <v>0.7</v>
      </c>
      <c r="AA6" s="9">
        <v>2914.8711240875919</v>
      </c>
      <c r="AB6">
        <v>20</v>
      </c>
      <c r="AC6">
        <v>16.100000000000001</v>
      </c>
      <c r="AD6">
        <v>1.9</v>
      </c>
      <c r="AE6" s="12">
        <f t="shared" ref="AE6:AE34" si="0">G6/1.89</f>
        <v>11.340117022981191</v>
      </c>
      <c r="AF6" s="14">
        <f t="shared" ref="AF6:AF34" si="1">Z6/AE6</f>
        <v>6.1727758062939078E-2</v>
      </c>
      <c r="AG6" s="8">
        <f t="shared" ref="AG6:AG34" si="2">N6/O6</f>
        <v>1.788888888888889</v>
      </c>
      <c r="AH6" s="8">
        <f t="shared" ref="AH6:AH34" si="3">T6/AE6</f>
        <v>13.051011704735693</v>
      </c>
      <c r="AI6" s="9">
        <f t="shared" ref="AI6:AI69" si="4">AA6/AE6</f>
        <v>257.04065647475164</v>
      </c>
      <c r="AJ6" s="8">
        <f t="shared" ref="AJ6:AJ34" si="5">S6/AE6</f>
        <v>2.8218403685915008</v>
      </c>
      <c r="AK6" s="8">
        <f t="shared" ref="AK6:AK34" si="6">AB6/AE6</f>
        <v>1.7636502303696882</v>
      </c>
      <c r="AL6" s="14">
        <f t="shared" ref="AL6:AL34" si="7">AE6/(AE6+Q6/1.43+P6/1.29)</f>
        <v>0.71507459809657758</v>
      </c>
      <c r="AM6" s="13">
        <f t="shared" ref="AM6:AM34" si="8">(P6/1.29)/AE6</f>
        <v>3.8495996291054344E-3</v>
      </c>
    </row>
    <row r="7" spans="1:39">
      <c r="A7" t="s">
        <v>136</v>
      </c>
      <c r="B7">
        <v>104.25</v>
      </c>
      <c r="C7" t="s">
        <v>126</v>
      </c>
      <c r="D7" s="8">
        <v>0.52359999999999995</v>
      </c>
      <c r="E7" s="8">
        <v>0.76288327565670355</v>
      </c>
      <c r="F7" s="8">
        <v>2.4486418131624661</v>
      </c>
      <c r="G7" s="12">
        <v>21.413343646938323</v>
      </c>
      <c r="H7" s="12">
        <v>57.612198895504122</v>
      </c>
      <c r="I7" s="8">
        <v>0.15084749109263731</v>
      </c>
      <c r="J7" s="8">
        <v>0.10100000000000001</v>
      </c>
      <c r="K7" s="8">
        <v>4.6345420889556346</v>
      </c>
      <c r="L7" s="8">
        <v>0.73615854191428376</v>
      </c>
      <c r="M7" s="8">
        <v>1.0085491749418001</v>
      </c>
      <c r="N7">
        <v>158</v>
      </c>
      <c r="O7">
        <v>95</v>
      </c>
      <c r="P7" s="14">
        <v>4.9280413871196617E-2</v>
      </c>
      <c r="Q7" s="8">
        <v>6.438117786945976</v>
      </c>
      <c r="R7">
        <v>53</v>
      </c>
      <c r="S7">
        <v>40</v>
      </c>
      <c r="T7">
        <v>116</v>
      </c>
      <c r="U7">
        <v>205</v>
      </c>
      <c r="V7">
        <v>99</v>
      </c>
      <c r="W7" s="12">
        <v>28.62923345176894</v>
      </c>
      <c r="X7" s="9">
        <v>139.81132308652994</v>
      </c>
      <c r="Y7" s="12">
        <v>18.363497906571229</v>
      </c>
      <c r="Z7">
        <v>0.1</v>
      </c>
      <c r="AA7" s="9">
        <v>3199.0535474452558</v>
      </c>
      <c r="AB7">
        <v>16</v>
      </c>
      <c r="AC7">
        <v>16.3</v>
      </c>
      <c r="AD7">
        <v>2.2999999999999998</v>
      </c>
      <c r="AE7" s="12">
        <f t="shared" si="0"/>
        <v>11.329811453406521</v>
      </c>
      <c r="AF7" s="14">
        <f t="shared" si="1"/>
        <v>8.8262722121411064E-3</v>
      </c>
      <c r="AG7" s="8">
        <f t="shared" si="2"/>
        <v>1.6631578947368422</v>
      </c>
      <c r="AH7" s="8">
        <f t="shared" si="3"/>
        <v>10.238475766083681</v>
      </c>
      <c r="AI7" s="9">
        <f t="shared" si="4"/>
        <v>282.35717430967486</v>
      </c>
      <c r="AJ7" s="8">
        <f t="shared" si="5"/>
        <v>3.5305088848564421</v>
      </c>
      <c r="AK7" s="8">
        <f t="shared" si="6"/>
        <v>1.4122035539425768</v>
      </c>
      <c r="AL7" s="14">
        <f t="shared" si="7"/>
        <v>0.71390505638329294</v>
      </c>
      <c r="AM7" s="13">
        <f t="shared" si="8"/>
        <v>3.3718011438306651E-3</v>
      </c>
    </row>
    <row r="8" spans="1:39">
      <c r="A8" t="s">
        <v>136</v>
      </c>
      <c r="B8">
        <v>112.5</v>
      </c>
      <c r="C8" t="s">
        <v>126</v>
      </c>
      <c r="D8" s="8">
        <v>0.41880000000000001</v>
      </c>
      <c r="E8" s="8">
        <v>0.61171399671419535</v>
      </c>
      <c r="F8" s="8">
        <v>2.5653837940530182</v>
      </c>
      <c r="G8" s="12">
        <v>20.707093285136644</v>
      </c>
      <c r="H8" s="12">
        <v>59.415162678558396</v>
      </c>
      <c r="I8" s="8">
        <v>0.10872122462945466</v>
      </c>
      <c r="J8" s="8">
        <v>0.57550000000000001</v>
      </c>
      <c r="K8" s="8">
        <v>4.6372338180766119</v>
      </c>
      <c r="L8" s="8">
        <v>0.59539762790302442</v>
      </c>
      <c r="M8" s="8">
        <v>0.96720940178279535</v>
      </c>
      <c r="N8">
        <v>144</v>
      </c>
      <c r="O8">
        <v>94</v>
      </c>
      <c r="P8" s="14">
        <v>5.4013204408651386E-2</v>
      </c>
      <c r="Q8" s="8">
        <v>5.6837334160552446</v>
      </c>
      <c r="R8">
        <v>95</v>
      </c>
      <c r="S8">
        <v>40</v>
      </c>
      <c r="T8">
        <v>161</v>
      </c>
      <c r="U8">
        <v>208</v>
      </c>
      <c r="V8">
        <v>88</v>
      </c>
      <c r="W8" s="12">
        <v>31.112956416227377</v>
      </c>
      <c r="X8" s="9">
        <v>162.90444631233973</v>
      </c>
      <c r="Y8" s="12">
        <v>19.403481300660403</v>
      </c>
      <c r="Z8">
        <v>0.3</v>
      </c>
      <c r="AA8" s="9">
        <v>3164.0310656934307</v>
      </c>
      <c r="AB8">
        <v>35</v>
      </c>
      <c r="AC8">
        <v>15.5</v>
      </c>
      <c r="AD8">
        <v>2.6</v>
      </c>
      <c r="AE8" s="12">
        <f t="shared" si="0"/>
        <v>10.956134013299812</v>
      </c>
      <c r="AF8" s="14">
        <f t="shared" si="1"/>
        <v>2.7381921363486939E-2</v>
      </c>
      <c r="AG8" s="8">
        <f t="shared" si="2"/>
        <v>1.5319148936170213</v>
      </c>
      <c r="AH8" s="8">
        <f t="shared" si="3"/>
        <v>14.694964465071324</v>
      </c>
      <c r="AI8" s="9">
        <f t="shared" si="4"/>
        <v>288.79083277482431</v>
      </c>
      <c r="AJ8" s="8">
        <f t="shared" si="5"/>
        <v>3.650922848464925</v>
      </c>
      <c r="AK8" s="8">
        <f t="shared" si="6"/>
        <v>3.1945574924068096</v>
      </c>
      <c r="AL8" s="14">
        <f t="shared" si="7"/>
        <v>0.73174346517611522</v>
      </c>
      <c r="AM8" s="13">
        <f t="shared" si="8"/>
        <v>3.8216674824486777E-3</v>
      </c>
    </row>
    <row r="9" spans="1:39">
      <c r="A9" t="s">
        <v>136</v>
      </c>
      <c r="B9">
        <v>117</v>
      </c>
      <c r="C9" t="s">
        <v>126</v>
      </c>
      <c r="D9" s="8">
        <v>1.028</v>
      </c>
      <c r="E9" s="8">
        <v>0.32436182825360788</v>
      </c>
      <c r="F9" s="8">
        <v>1.5011981103621277</v>
      </c>
      <c r="G9" s="12">
        <v>13.120379973046589</v>
      </c>
      <c r="H9" s="12">
        <v>71.988963235733365</v>
      </c>
      <c r="I9" s="8">
        <v>0.1296941439659639</v>
      </c>
      <c r="J9" s="8">
        <v>7.9659999999999995E-2</v>
      </c>
      <c r="K9" s="8">
        <v>2.771252325447596</v>
      </c>
      <c r="L9" s="8">
        <v>0.8787961215726301</v>
      </c>
      <c r="M9" s="8">
        <v>0.64347500934206947</v>
      </c>
      <c r="N9">
        <v>185</v>
      </c>
      <c r="O9">
        <v>163</v>
      </c>
      <c r="P9" s="14">
        <v>7.0339379587025408E-2</v>
      </c>
      <c r="Q9" s="8">
        <v>4.1576114890496862</v>
      </c>
      <c r="R9">
        <v>89</v>
      </c>
      <c r="S9">
        <v>70</v>
      </c>
      <c r="T9">
        <v>246</v>
      </c>
      <c r="U9">
        <v>146</v>
      </c>
      <c r="V9">
        <v>92</v>
      </c>
      <c r="W9" s="12">
        <v>33.263077168336999</v>
      </c>
      <c r="X9" s="9">
        <v>125.87995920929707</v>
      </c>
      <c r="Y9" s="12">
        <v>12.712113015100471</v>
      </c>
      <c r="Z9">
        <v>0.7</v>
      </c>
      <c r="AA9" s="9">
        <v>1920.2326423357665</v>
      </c>
      <c r="AB9">
        <v>12</v>
      </c>
      <c r="AC9">
        <v>10.5</v>
      </c>
      <c r="AD9">
        <v>4.3</v>
      </c>
      <c r="AE9" s="12">
        <f t="shared" si="0"/>
        <v>6.9419999857389358</v>
      </c>
      <c r="AF9" s="14">
        <f t="shared" si="1"/>
        <v>0.10083549430106906</v>
      </c>
      <c r="AG9" s="8">
        <f t="shared" si="2"/>
        <v>1.1349693251533743</v>
      </c>
      <c r="AH9" s="8">
        <f t="shared" si="3"/>
        <v>35.436473711518559</v>
      </c>
      <c r="AI9" s="9">
        <f t="shared" si="4"/>
        <v>276.61086808996424</v>
      </c>
      <c r="AJ9" s="8">
        <f t="shared" si="5"/>
        <v>10.083549430106906</v>
      </c>
      <c r="AK9" s="8">
        <f t="shared" si="6"/>
        <v>1.7286084737326126</v>
      </c>
      <c r="AL9" s="14">
        <f t="shared" si="7"/>
        <v>0.70093264884109097</v>
      </c>
      <c r="AM9" s="13">
        <f t="shared" si="8"/>
        <v>7.8546025575727957E-3</v>
      </c>
    </row>
    <row r="10" spans="1:39">
      <c r="A10" t="s">
        <v>136</v>
      </c>
      <c r="B10">
        <v>134.5</v>
      </c>
      <c r="C10" t="s">
        <v>126</v>
      </c>
      <c r="D10" s="8">
        <v>0.4158</v>
      </c>
      <c r="E10" s="8">
        <v>0.55927250401770456</v>
      </c>
      <c r="F10" s="8">
        <v>1.7532280188777796</v>
      </c>
      <c r="G10" s="12">
        <v>14.576158070898689</v>
      </c>
      <c r="H10" s="12">
        <v>70.096185267738505</v>
      </c>
      <c r="I10" s="8">
        <v>7.6411479614305777E-2</v>
      </c>
      <c r="J10" s="8">
        <v>2.286</v>
      </c>
      <c r="K10" s="8">
        <v>3.1918961666678722</v>
      </c>
      <c r="L10" s="8">
        <v>0.43498801431914935</v>
      </c>
      <c r="M10" s="8">
        <v>0.68972769778222842</v>
      </c>
      <c r="N10">
        <v>124</v>
      </c>
      <c r="O10">
        <v>99</v>
      </c>
      <c r="P10" s="14">
        <v>6.3606662299167921E-2</v>
      </c>
      <c r="Q10" s="8">
        <v>4.4686649191555112</v>
      </c>
      <c r="R10">
        <v>60</v>
      </c>
      <c r="S10">
        <v>50</v>
      </c>
      <c r="T10">
        <v>202</v>
      </c>
      <c r="U10">
        <v>162</v>
      </c>
      <c r="V10">
        <v>79</v>
      </c>
      <c r="W10" s="12">
        <v>23.254149397306627</v>
      </c>
      <c r="X10" s="9">
        <v>132.39850038941867</v>
      </c>
      <c r="Y10" s="12">
        <v>13.087256733547582</v>
      </c>
      <c r="Z10">
        <v>0.7</v>
      </c>
      <c r="AA10" s="9">
        <v>2743.7612846715338</v>
      </c>
      <c r="AB10">
        <v>17</v>
      </c>
      <c r="AC10">
        <v>11.4</v>
      </c>
      <c r="AD10">
        <v>2.2000000000000002</v>
      </c>
      <c r="AE10" s="12">
        <f t="shared" si="0"/>
        <v>7.7122529475654442</v>
      </c>
      <c r="AF10" s="14">
        <f t="shared" si="1"/>
        <v>9.0764657845016819E-2</v>
      </c>
      <c r="AG10" s="8">
        <f t="shared" si="2"/>
        <v>1.2525252525252526</v>
      </c>
      <c r="AH10" s="8">
        <f t="shared" si="3"/>
        <v>26.192086978133425</v>
      </c>
      <c r="AI10" s="9">
        <f t="shared" si="4"/>
        <v>355.76650601659367</v>
      </c>
      <c r="AJ10" s="8">
        <f t="shared" si="5"/>
        <v>6.48318984607263</v>
      </c>
      <c r="AK10" s="8">
        <f t="shared" si="6"/>
        <v>2.2042845476646944</v>
      </c>
      <c r="AL10" s="14">
        <f t="shared" si="7"/>
        <v>0.70842348607946015</v>
      </c>
      <c r="AM10" s="13">
        <f t="shared" si="8"/>
        <v>6.3933963900858334E-3</v>
      </c>
    </row>
    <row r="11" spans="1:39">
      <c r="A11" t="s">
        <v>136</v>
      </c>
      <c r="B11">
        <v>136</v>
      </c>
      <c r="C11" t="s">
        <v>126</v>
      </c>
      <c r="D11" s="8">
        <v>1.8959999999999999</v>
      </c>
      <c r="E11" s="8">
        <v>0.44599868562188411</v>
      </c>
      <c r="F11" s="8">
        <v>1.5990382715676958</v>
      </c>
      <c r="G11" s="12">
        <v>12.784448884453367</v>
      </c>
      <c r="H11" s="12">
        <v>68.307607765170061</v>
      </c>
      <c r="I11" s="8">
        <v>0.39295306319271217</v>
      </c>
      <c r="J11" s="8">
        <v>2.6749999999999998</v>
      </c>
      <c r="K11" s="8">
        <v>2.9145867202771547</v>
      </c>
      <c r="L11" s="8">
        <v>1.831709096753936</v>
      </c>
      <c r="M11" s="8">
        <v>0.6236339838408147</v>
      </c>
      <c r="N11">
        <v>165</v>
      </c>
      <c r="O11">
        <v>253</v>
      </c>
      <c r="P11" s="14">
        <v>8.3339326361331359E-2</v>
      </c>
      <c r="Q11" s="8">
        <v>4.4038509355707074</v>
      </c>
      <c r="R11">
        <v>136</v>
      </c>
      <c r="S11">
        <v>62</v>
      </c>
      <c r="T11">
        <v>378</v>
      </c>
      <c r="U11">
        <v>149</v>
      </c>
      <c r="V11">
        <v>175</v>
      </c>
      <c r="W11" s="12">
        <v>29.653794338520168</v>
      </c>
      <c r="X11" s="9">
        <v>123.83371310726589</v>
      </c>
      <c r="Y11" s="12">
        <v>11.110849570791698</v>
      </c>
      <c r="Z11">
        <v>2.2000000000000002</v>
      </c>
      <c r="AA11" s="9">
        <v>2158.3855182481752</v>
      </c>
      <c r="AB11">
        <v>13</v>
      </c>
      <c r="AC11">
        <v>9.8000000000000007</v>
      </c>
      <c r="AD11">
        <v>7.5</v>
      </c>
      <c r="AE11" s="12">
        <f t="shared" si="0"/>
        <v>6.7642586690229454</v>
      </c>
      <c r="AF11" s="14">
        <f t="shared" si="1"/>
        <v>0.32523889278139867</v>
      </c>
      <c r="AG11" s="8">
        <f t="shared" si="2"/>
        <v>0.65217391304347827</v>
      </c>
      <c r="AH11" s="8">
        <f t="shared" si="3"/>
        <v>55.881955214258497</v>
      </c>
      <c r="AI11" s="9">
        <f t="shared" si="4"/>
        <v>319.08678006838261</v>
      </c>
      <c r="AJ11" s="8">
        <f t="shared" si="5"/>
        <v>9.1658233420212341</v>
      </c>
      <c r="AK11" s="8">
        <f t="shared" si="6"/>
        <v>1.9218661846173557</v>
      </c>
      <c r="AL11" s="14">
        <f t="shared" si="7"/>
        <v>0.68267377671224838</v>
      </c>
      <c r="AM11" s="13">
        <f t="shared" si="8"/>
        <v>9.5508069876346149E-3</v>
      </c>
    </row>
    <row r="12" spans="1:39">
      <c r="A12" t="s">
        <v>136</v>
      </c>
      <c r="B12">
        <v>138</v>
      </c>
      <c r="C12" t="s">
        <v>126</v>
      </c>
      <c r="D12" s="8">
        <v>0.44119999999999998</v>
      </c>
      <c r="E12" s="8">
        <v>0.65654592409592516</v>
      </c>
      <c r="F12" s="8">
        <v>1.81078006611918</v>
      </c>
      <c r="G12" s="12">
        <v>15.101993521857201</v>
      </c>
      <c r="H12" s="12">
        <v>68.660857120568309</v>
      </c>
      <c r="I12" s="8">
        <v>7.6939201120271666E-2</v>
      </c>
      <c r="J12" s="8">
        <v>2.8639999999999999</v>
      </c>
      <c r="K12" s="8">
        <v>3.3095789578656634</v>
      </c>
      <c r="L12" s="8">
        <v>0.44292950707758461</v>
      </c>
      <c r="M12" s="8">
        <v>0.70040567579711055</v>
      </c>
      <c r="N12">
        <v>108</v>
      </c>
      <c r="O12">
        <v>102</v>
      </c>
      <c r="P12" s="14">
        <v>5.5647621614722753E-2</v>
      </c>
      <c r="Q12" s="8">
        <v>5.0892015490276927</v>
      </c>
      <c r="R12">
        <v>57</v>
      </c>
      <c r="S12">
        <v>46</v>
      </c>
      <c r="T12">
        <v>238</v>
      </c>
      <c r="U12">
        <v>164</v>
      </c>
      <c r="V12">
        <v>66</v>
      </c>
      <c r="W12" s="12">
        <v>21.998107290940727</v>
      </c>
      <c r="X12" s="9">
        <v>127.8082758915936</v>
      </c>
      <c r="Y12" s="12">
        <v>14.111054403043132</v>
      </c>
      <c r="Z12" s="12">
        <v>0.05</v>
      </c>
      <c r="AA12" s="9">
        <v>2476.589781021898</v>
      </c>
      <c r="AB12">
        <v>18</v>
      </c>
      <c r="AC12" s="12">
        <v>11</v>
      </c>
      <c r="AD12">
        <v>2.5</v>
      </c>
      <c r="AE12" s="12">
        <f t="shared" si="0"/>
        <v>7.9904727628874088</v>
      </c>
      <c r="AF12" s="14">
        <f t="shared" si="1"/>
        <v>6.2574520286497017E-3</v>
      </c>
      <c r="AG12" s="8">
        <f t="shared" si="2"/>
        <v>1.0588235294117647</v>
      </c>
      <c r="AH12" s="8">
        <f t="shared" si="3"/>
        <v>29.785471656372579</v>
      </c>
      <c r="AI12" s="9">
        <f t="shared" si="4"/>
        <v>309.9428349877719</v>
      </c>
      <c r="AJ12" s="8">
        <f t="shared" si="5"/>
        <v>5.7568558663577249</v>
      </c>
      <c r="AK12" s="8">
        <f t="shared" si="6"/>
        <v>2.2526827303138925</v>
      </c>
      <c r="AL12" s="14">
        <f t="shared" si="7"/>
        <v>0.68927995038482348</v>
      </c>
      <c r="AM12" s="13">
        <f t="shared" si="8"/>
        <v>5.3986406629857034E-3</v>
      </c>
    </row>
    <row r="13" spans="1:39">
      <c r="A13" t="s">
        <v>136</v>
      </c>
      <c r="B13">
        <v>164.3</v>
      </c>
      <c r="C13" t="s">
        <v>126</v>
      </c>
      <c r="D13" s="8">
        <v>0.41339999999999999</v>
      </c>
      <c r="E13" s="8">
        <v>0.90835790693725837</v>
      </c>
      <c r="F13" s="8">
        <v>2.5192225970239046</v>
      </c>
      <c r="G13" s="12">
        <v>20.913091485189568</v>
      </c>
      <c r="H13" s="12">
        <v>59.14421645550415</v>
      </c>
      <c r="I13" s="8">
        <v>0.14416625786110723</v>
      </c>
      <c r="J13" s="8">
        <v>0.13139999999999999</v>
      </c>
      <c r="K13" s="8">
        <v>4.8942628425003738</v>
      </c>
      <c r="L13" s="8">
        <v>1.0129633767025921</v>
      </c>
      <c r="M13" s="8">
        <v>1.0796156497348186</v>
      </c>
      <c r="N13">
        <v>142</v>
      </c>
      <c r="O13">
        <v>79</v>
      </c>
      <c r="P13" s="14">
        <v>4.6468646586503154E-2</v>
      </c>
      <c r="Q13" s="8">
        <v>5.5110034629244335</v>
      </c>
      <c r="R13">
        <v>32</v>
      </c>
      <c r="S13">
        <v>25</v>
      </c>
      <c r="T13">
        <v>127</v>
      </c>
      <c r="U13">
        <v>199</v>
      </c>
      <c r="V13">
        <v>90</v>
      </c>
      <c r="W13" s="12">
        <v>39.561440073761958</v>
      </c>
      <c r="X13" s="9">
        <v>262.59612315298165</v>
      </c>
      <c r="Y13" s="12">
        <v>21.828505050874401</v>
      </c>
      <c r="Z13">
        <v>1.7</v>
      </c>
      <c r="AA13" s="9">
        <v>4730.0363211678841</v>
      </c>
      <c r="AB13">
        <v>26</v>
      </c>
      <c r="AC13">
        <v>15.3</v>
      </c>
      <c r="AD13">
        <v>2.5</v>
      </c>
      <c r="AE13" s="12">
        <f t="shared" si="0"/>
        <v>11.06512776994157</v>
      </c>
      <c r="AF13" s="14">
        <f t="shared" si="1"/>
        <v>0.1536358219575242</v>
      </c>
      <c r="AG13" s="8">
        <f t="shared" si="2"/>
        <v>1.7974683544303798</v>
      </c>
      <c r="AH13" s="8">
        <f t="shared" si="3"/>
        <v>11.47749964035622</v>
      </c>
      <c r="AI13" s="9">
        <f t="shared" si="4"/>
        <v>427.47236358327757</v>
      </c>
      <c r="AJ13" s="8">
        <f t="shared" si="5"/>
        <v>2.2593503229047678</v>
      </c>
      <c r="AK13" s="8">
        <f t="shared" si="6"/>
        <v>2.3497243358209583</v>
      </c>
      <c r="AL13" s="14">
        <f t="shared" si="7"/>
        <v>0.73989494090659247</v>
      </c>
      <c r="AM13" s="13">
        <f t="shared" si="8"/>
        <v>3.255471369617471E-3</v>
      </c>
    </row>
    <row r="14" spans="1:39">
      <c r="A14" t="s">
        <v>136</v>
      </c>
      <c r="B14">
        <v>165.5</v>
      </c>
      <c r="C14" t="s">
        <v>126</v>
      </c>
      <c r="D14" s="8">
        <v>0.57210000000000005</v>
      </c>
      <c r="E14" s="8">
        <v>0.77245563046393151</v>
      </c>
      <c r="F14" s="8">
        <v>2.3779423269537006</v>
      </c>
      <c r="G14" s="12">
        <v>17.345893500545571</v>
      </c>
      <c r="H14" s="12">
        <v>62.494799048413064</v>
      </c>
      <c r="I14" s="8">
        <v>0.11929093355350646</v>
      </c>
      <c r="J14" s="8">
        <v>0.7268</v>
      </c>
      <c r="K14" s="8">
        <v>3.7018595081475483</v>
      </c>
      <c r="L14" s="8">
        <v>1.7379132654360372</v>
      </c>
      <c r="M14" s="8">
        <v>0.80860202603221198</v>
      </c>
      <c r="N14">
        <v>82</v>
      </c>
      <c r="O14">
        <v>68</v>
      </c>
      <c r="P14" s="14">
        <v>8.1228319059108059E-2</v>
      </c>
      <c r="Q14" s="8">
        <v>6.2280971310563507</v>
      </c>
      <c r="R14">
        <v>55</v>
      </c>
      <c r="S14">
        <v>25</v>
      </c>
      <c r="T14">
        <v>158</v>
      </c>
      <c r="U14">
        <v>165</v>
      </c>
      <c r="V14">
        <v>81</v>
      </c>
      <c r="W14" s="12">
        <v>36.526131024333246</v>
      </c>
      <c r="X14" s="9">
        <v>153.60668450139391</v>
      </c>
      <c r="Y14" s="12">
        <v>15.873116819907949</v>
      </c>
      <c r="Z14">
        <v>0.7</v>
      </c>
      <c r="AA14" s="9">
        <v>2911.8691970802925</v>
      </c>
      <c r="AB14">
        <v>42</v>
      </c>
      <c r="AC14">
        <v>12.4</v>
      </c>
      <c r="AD14">
        <v>1.9</v>
      </c>
      <c r="AE14" s="12">
        <f t="shared" si="0"/>
        <v>9.1777214288600906</v>
      </c>
      <c r="AF14" s="14">
        <f t="shared" si="1"/>
        <v>7.6271654726716057E-2</v>
      </c>
      <c r="AG14" s="8">
        <f t="shared" si="2"/>
        <v>1.2058823529411764</v>
      </c>
      <c r="AH14" s="8">
        <f t="shared" si="3"/>
        <v>17.215602066887339</v>
      </c>
      <c r="AI14" s="9">
        <f t="shared" si="4"/>
        <v>317.27583144152567</v>
      </c>
      <c r="AJ14" s="8">
        <f t="shared" si="5"/>
        <v>2.7239876688112878</v>
      </c>
      <c r="AK14" s="8">
        <f t="shared" si="6"/>
        <v>4.5762992836029639</v>
      </c>
      <c r="AL14" s="14">
        <f t="shared" si="7"/>
        <v>0.67503090730750803</v>
      </c>
      <c r="AM14" s="13">
        <f t="shared" si="8"/>
        <v>6.8609283558226132E-3</v>
      </c>
    </row>
    <row r="15" spans="1:39">
      <c r="A15" t="s">
        <v>136</v>
      </c>
      <c r="B15">
        <v>179.2</v>
      </c>
      <c r="C15" t="s">
        <v>126</v>
      </c>
      <c r="D15" s="8">
        <v>0.52390000000000003</v>
      </c>
      <c r="E15" s="8">
        <v>0.64599744592472708</v>
      </c>
      <c r="F15" s="8">
        <v>2.8861017913851748</v>
      </c>
      <c r="G15" s="12">
        <v>21.05435428310664</v>
      </c>
      <c r="H15" s="12">
        <v>55.481097915233875</v>
      </c>
      <c r="I15" s="8">
        <v>0.14083504374275368</v>
      </c>
      <c r="J15" s="8">
        <v>0.81799999999999995</v>
      </c>
      <c r="K15" s="8">
        <v>5.3098700828555998</v>
      </c>
      <c r="L15" s="8">
        <v>0.9511116758804119</v>
      </c>
      <c r="M15" s="8">
        <v>1.0563359338870433</v>
      </c>
      <c r="N15">
        <v>123</v>
      </c>
      <c r="O15">
        <v>94</v>
      </c>
      <c r="P15" s="14">
        <v>5.5835240560851394E-2</v>
      </c>
      <c r="Q15" s="8">
        <v>7.1251920558669228</v>
      </c>
      <c r="R15">
        <v>48</v>
      </c>
      <c r="S15">
        <v>38</v>
      </c>
      <c r="T15">
        <v>149</v>
      </c>
      <c r="U15">
        <v>227</v>
      </c>
      <c r="V15">
        <v>66</v>
      </c>
      <c r="W15" s="12">
        <v>34.190793303956553</v>
      </c>
      <c r="X15" s="9">
        <v>150.66046184855853</v>
      </c>
      <c r="Y15" s="12">
        <v>21.015938024679187</v>
      </c>
      <c r="Z15">
        <v>0.2</v>
      </c>
      <c r="AA15" s="9">
        <v>3844.4678540145987</v>
      </c>
      <c r="AB15">
        <v>20</v>
      </c>
      <c r="AC15">
        <v>15.8</v>
      </c>
      <c r="AD15">
        <v>1.1000000000000001</v>
      </c>
      <c r="AE15" s="12">
        <f t="shared" si="0"/>
        <v>11.139869991061715</v>
      </c>
      <c r="AF15" s="14">
        <f t="shared" si="1"/>
        <v>1.7953530890438916E-2</v>
      </c>
      <c r="AG15" s="8">
        <f t="shared" si="2"/>
        <v>1.3085106382978724</v>
      </c>
      <c r="AH15" s="8">
        <f t="shared" si="3"/>
        <v>13.375380513376992</v>
      </c>
      <c r="AI15" s="9">
        <f t="shared" si="4"/>
        <v>345.10886187175254</v>
      </c>
      <c r="AJ15" s="8">
        <f t="shared" si="5"/>
        <v>3.411170869183394</v>
      </c>
      <c r="AK15" s="8">
        <f t="shared" si="6"/>
        <v>1.7953530890438916</v>
      </c>
      <c r="AL15" s="14">
        <f t="shared" si="7"/>
        <v>0.68910085533433396</v>
      </c>
      <c r="AM15" s="13">
        <f t="shared" si="8"/>
        <v>3.885425256528424E-3</v>
      </c>
    </row>
    <row r="16" spans="1:39">
      <c r="A16" t="s">
        <v>136</v>
      </c>
      <c r="B16">
        <v>181</v>
      </c>
      <c r="C16" t="s">
        <v>126</v>
      </c>
      <c r="D16" s="8">
        <v>0.52980000000000005</v>
      </c>
      <c r="E16" s="8">
        <v>0.62717948723003281</v>
      </c>
      <c r="F16" s="8">
        <v>2.8109434442057908</v>
      </c>
      <c r="G16" s="12">
        <v>21.95364646066853</v>
      </c>
      <c r="H16" s="12">
        <v>53.783278563614047</v>
      </c>
      <c r="I16" s="8">
        <v>0.392720826986241</v>
      </c>
      <c r="J16" s="8">
        <v>0.79510000000000003</v>
      </c>
      <c r="K16" s="8">
        <v>5.6129528024990885</v>
      </c>
      <c r="L16" s="8">
        <v>1.1197017104198477</v>
      </c>
      <c r="M16" s="8">
        <v>1.0847284733141433</v>
      </c>
      <c r="N16">
        <v>173</v>
      </c>
      <c r="O16">
        <v>97</v>
      </c>
      <c r="P16" s="14">
        <v>4.7821189497556538E-2</v>
      </c>
      <c r="Q16" s="8">
        <v>6.9341123598438239</v>
      </c>
      <c r="R16">
        <v>72</v>
      </c>
      <c r="S16">
        <v>39</v>
      </c>
      <c r="T16">
        <v>164</v>
      </c>
      <c r="U16">
        <v>239</v>
      </c>
      <c r="V16">
        <v>114</v>
      </c>
      <c r="W16" s="12">
        <v>35.261405684053358</v>
      </c>
      <c r="X16" s="9">
        <v>161.62569925407064</v>
      </c>
      <c r="Y16" s="12">
        <v>19.687353331519677</v>
      </c>
      <c r="Z16">
        <v>0.4</v>
      </c>
      <c r="AA16" s="9">
        <v>4284.7504817518256</v>
      </c>
      <c r="AB16">
        <v>37</v>
      </c>
      <c r="AC16">
        <v>16.5</v>
      </c>
      <c r="AD16" s="12">
        <v>2</v>
      </c>
      <c r="AE16" s="12">
        <f t="shared" si="0"/>
        <v>11.615685958025677</v>
      </c>
      <c r="AF16" s="14">
        <f t="shared" si="1"/>
        <v>3.443619270058057E-2</v>
      </c>
      <c r="AG16" s="8">
        <f t="shared" si="2"/>
        <v>1.7835051546391754</v>
      </c>
      <c r="AH16" s="8">
        <f t="shared" si="3"/>
        <v>14.118839007238032</v>
      </c>
      <c r="AI16" s="9">
        <f t="shared" si="4"/>
        <v>368.87623315877818</v>
      </c>
      <c r="AJ16" s="8">
        <f t="shared" si="5"/>
        <v>3.3575287883066052</v>
      </c>
      <c r="AK16" s="8">
        <f t="shared" si="6"/>
        <v>3.1853478248037024</v>
      </c>
      <c r="AL16" s="14">
        <f t="shared" si="7"/>
        <v>0.70390476328399321</v>
      </c>
      <c r="AM16" s="13">
        <f t="shared" si="8"/>
        <v>3.1914335207535592E-3</v>
      </c>
    </row>
    <row r="17" spans="1:39">
      <c r="A17" t="s">
        <v>136</v>
      </c>
      <c r="B17">
        <v>296</v>
      </c>
      <c r="C17" t="s">
        <v>126</v>
      </c>
      <c r="D17" s="8">
        <v>0.53800000000000003</v>
      </c>
      <c r="E17" s="8">
        <v>0.65109498270928134</v>
      </c>
      <c r="F17" s="8">
        <v>2.8294942853006897</v>
      </c>
      <c r="G17" s="12">
        <v>19.765144717455907</v>
      </c>
      <c r="H17" s="12">
        <v>57.599236119070099</v>
      </c>
      <c r="I17" s="8">
        <v>0.25026947228257118</v>
      </c>
      <c r="J17" s="8">
        <v>0.59319999999999995</v>
      </c>
      <c r="K17" s="8">
        <v>4.8067168355396808</v>
      </c>
      <c r="L17" s="8">
        <v>1.4422479027507797</v>
      </c>
      <c r="M17" s="8">
        <v>0.96445090431543878</v>
      </c>
      <c r="N17">
        <v>137</v>
      </c>
      <c r="O17">
        <v>90</v>
      </c>
      <c r="P17" s="14">
        <v>7.1284002698432353E-2</v>
      </c>
      <c r="Q17" s="8">
        <v>6.815138744302498</v>
      </c>
      <c r="R17">
        <v>51</v>
      </c>
      <c r="S17">
        <v>34</v>
      </c>
      <c r="T17">
        <v>185</v>
      </c>
      <c r="U17">
        <v>205</v>
      </c>
      <c r="V17">
        <v>108</v>
      </c>
      <c r="W17" s="12">
        <v>35.349530044393283</v>
      </c>
      <c r="X17" s="9">
        <v>146.56852501187859</v>
      </c>
      <c r="Y17" s="12">
        <v>16.782089404657849</v>
      </c>
      <c r="Z17">
        <v>0.3</v>
      </c>
      <c r="AA17" s="9">
        <v>4736.0401751824829</v>
      </c>
      <c r="AB17">
        <v>32</v>
      </c>
      <c r="AC17">
        <v>15.2</v>
      </c>
      <c r="AD17">
        <v>2.1</v>
      </c>
      <c r="AE17" s="12">
        <f t="shared" si="0"/>
        <v>10.457748527754449</v>
      </c>
      <c r="AF17" s="14">
        <f t="shared" si="1"/>
        <v>2.8686863066539794E-2</v>
      </c>
      <c r="AG17" s="8">
        <f t="shared" si="2"/>
        <v>1.5222222222222221</v>
      </c>
      <c r="AH17" s="8">
        <f t="shared" si="3"/>
        <v>17.690232224366206</v>
      </c>
      <c r="AI17" s="9">
        <f t="shared" si="4"/>
        <v>452.8737866103034</v>
      </c>
      <c r="AJ17" s="8">
        <f t="shared" si="5"/>
        <v>3.2511778142078431</v>
      </c>
      <c r="AK17" s="8">
        <f t="shared" si="6"/>
        <v>3.0599320604309113</v>
      </c>
      <c r="AL17" s="14">
        <f t="shared" si="7"/>
        <v>0.6844596444544937</v>
      </c>
      <c r="AM17" s="13">
        <f t="shared" si="8"/>
        <v>5.2840166001157157E-3</v>
      </c>
    </row>
    <row r="18" spans="1:39">
      <c r="A18" t="s">
        <v>136</v>
      </c>
      <c r="B18">
        <v>302.3</v>
      </c>
      <c r="C18" t="s">
        <v>126</v>
      </c>
      <c r="D18" s="8">
        <v>0.53</v>
      </c>
      <c r="E18" s="8">
        <v>0.6918104257394051</v>
      </c>
      <c r="F18" s="8">
        <v>2.9416886618838056</v>
      </c>
      <c r="G18" s="12">
        <v>20.372388023599715</v>
      </c>
      <c r="H18" s="12">
        <v>56.922815732426145</v>
      </c>
      <c r="I18" s="8">
        <v>0.13974379629654068</v>
      </c>
      <c r="J18" s="8">
        <v>0.94089999999999996</v>
      </c>
      <c r="K18" s="8">
        <v>5.1218110821135117</v>
      </c>
      <c r="L18" s="8">
        <v>0.84616540251968775</v>
      </c>
      <c r="M18" s="8">
        <v>1.0308601371958328</v>
      </c>
      <c r="N18">
        <v>169</v>
      </c>
      <c r="O18">
        <v>102</v>
      </c>
      <c r="P18" s="14">
        <v>5.658373735766431E-2</v>
      </c>
      <c r="Q18" s="8">
        <v>7.096017377142136</v>
      </c>
      <c r="R18">
        <v>69</v>
      </c>
      <c r="S18">
        <v>40</v>
      </c>
      <c r="T18">
        <v>186</v>
      </c>
      <c r="U18">
        <v>232</v>
      </c>
      <c r="V18">
        <v>87</v>
      </c>
      <c r="W18" s="12">
        <v>31.088125748838074</v>
      </c>
      <c r="X18" s="9">
        <v>146.43389981364442</v>
      </c>
      <c r="Y18" s="12">
        <v>17.85518379902258</v>
      </c>
      <c r="Z18">
        <v>0.4</v>
      </c>
      <c r="AA18" s="9">
        <v>3292.1132846715336</v>
      </c>
      <c r="AB18">
        <v>27</v>
      </c>
      <c r="AC18">
        <v>15.8</v>
      </c>
      <c r="AD18">
        <v>3.5</v>
      </c>
      <c r="AE18" s="12">
        <f t="shared" si="0"/>
        <v>10.779041282327892</v>
      </c>
      <c r="AF18" s="14">
        <f t="shared" si="1"/>
        <v>3.710905167937293E-2</v>
      </c>
      <c r="AG18" s="8">
        <f t="shared" si="2"/>
        <v>1.6568627450980393</v>
      </c>
      <c r="AH18" s="8">
        <f t="shared" si="3"/>
        <v>17.255709030908413</v>
      </c>
      <c r="AI18" s="9">
        <f t="shared" si="4"/>
        <v>305.41800503806525</v>
      </c>
      <c r="AJ18" s="8">
        <f t="shared" si="5"/>
        <v>3.7109051679372929</v>
      </c>
      <c r="AK18" s="8">
        <f t="shared" si="6"/>
        <v>2.5048609883576729</v>
      </c>
      <c r="AL18" s="14">
        <f t="shared" si="7"/>
        <v>0.68285940706122983</v>
      </c>
      <c r="AM18" s="13">
        <f t="shared" si="8"/>
        <v>4.0693194453830031E-3</v>
      </c>
    </row>
    <row r="19" spans="1:39">
      <c r="A19" t="s">
        <v>136</v>
      </c>
      <c r="B19">
        <v>310</v>
      </c>
      <c r="C19" t="s">
        <v>126</v>
      </c>
      <c r="D19" s="8">
        <v>0.82650000000000001</v>
      </c>
      <c r="E19" s="8">
        <v>0.7806702121735698</v>
      </c>
      <c r="F19" s="8">
        <v>3.0517668183579487</v>
      </c>
      <c r="G19" s="12">
        <v>19.089519157381162</v>
      </c>
      <c r="H19" s="12">
        <v>59.026061712684509</v>
      </c>
      <c r="I19" s="8">
        <v>0.12533753488804386</v>
      </c>
      <c r="J19" s="8">
        <v>1.474</v>
      </c>
      <c r="K19" s="8">
        <v>4.3130603807026704</v>
      </c>
      <c r="L19" s="8">
        <v>0.89491865233672263</v>
      </c>
      <c r="M19" s="8">
        <v>0.97222204586953676</v>
      </c>
      <c r="N19">
        <v>122</v>
      </c>
      <c r="O19">
        <v>88</v>
      </c>
      <c r="P19" s="14">
        <v>7.1073443408396678E-2</v>
      </c>
      <c r="Q19" s="8">
        <v>6.5696641097654975</v>
      </c>
      <c r="R19">
        <v>50</v>
      </c>
      <c r="S19">
        <v>33</v>
      </c>
      <c r="T19">
        <v>203</v>
      </c>
      <c r="U19">
        <v>183</v>
      </c>
      <c r="V19">
        <v>90</v>
      </c>
      <c r="W19" s="12">
        <v>38.793768454711163</v>
      </c>
      <c r="X19" s="9">
        <v>168.11235362384704</v>
      </c>
      <c r="Y19" s="12">
        <v>18.630995724717426</v>
      </c>
      <c r="Z19">
        <v>0.7</v>
      </c>
      <c r="AA19" s="9">
        <v>3238.0785985401462</v>
      </c>
      <c r="AB19">
        <v>24</v>
      </c>
      <c r="AC19">
        <v>13.7</v>
      </c>
      <c r="AD19">
        <v>3.7</v>
      </c>
      <c r="AE19" s="12">
        <f t="shared" si="0"/>
        <v>10.10027468644506</v>
      </c>
      <c r="AF19" s="14">
        <f t="shared" si="1"/>
        <v>6.9305045826072997E-2</v>
      </c>
      <c r="AG19" s="8">
        <f t="shared" si="2"/>
        <v>1.3863636363636365</v>
      </c>
      <c r="AH19" s="8">
        <f t="shared" si="3"/>
        <v>20.09846328956117</v>
      </c>
      <c r="AI19" s="9">
        <f t="shared" si="4"/>
        <v>320.59312237178727</v>
      </c>
      <c r="AJ19" s="8">
        <f t="shared" si="5"/>
        <v>3.2672378746577273</v>
      </c>
      <c r="AK19" s="8">
        <f t="shared" si="6"/>
        <v>2.3761729997510743</v>
      </c>
      <c r="AL19" s="14">
        <f t="shared" si="7"/>
        <v>0.68478569117118959</v>
      </c>
      <c r="AM19" s="13">
        <f t="shared" si="8"/>
        <v>5.4548707114459999E-3</v>
      </c>
    </row>
    <row r="20" spans="1:39">
      <c r="A20" t="s">
        <v>136</v>
      </c>
      <c r="B20">
        <v>357.2</v>
      </c>
      <c r="C20" t="s">
        <v>126</v>
      </c>
      <c r="D20" s="8">
        <v>1.444</v>
      </c>
      <c r="E20" s="8">
        <v>0.86813168325089218</v>
      </c>
      <c r="F20" s="8">
        <v>2.7904873271843962</v>
      </c>
      <c r="G20" s="12">
        <v>19.035722037115097</v>
      </c>
      <c r="H20" s="12">
        <v>59.83716113514231</v>
      </c>
      <c r="I20" s="8">
        <v>0.20391796802268058</v>
      </c>
      <c r="J20" s="8">
        <v>4.4509999999999996</v>
      </c>
      <c r="K20" s="8">
        <v>4.3932127257308027</v>
      </c>
      <c r="L20" s="8">
        <v>1.2441945126418408</v>
      </c>
      <c r="M20" s="8">
        <v>0.88561457121490761</v>
      </c>
      <c r="N20">
        <v>141</v>
      </c>
      <c r="O20">
        <v>87</v>
      </c>
      <c r="P20" s="14">
        <v>6.554317279793144E-2</v>
      </c>
      <c r="Q20" s="8">
        <v>5.5082451844943447</v>
      </c>
      <c r="R20">
        <v>50</v>
      </c>
      <c r="S20">
        <v>30</v>
      </c>
      <c r="T20">
        <v>209</v>
      </c>
      <c r="U20">
        <v>179</v>
      </c>
      <c r="V20">
        <v>118</v>
      </c>
      <c r="W20" s="12">
        <v>32.938851133959616</v>
      </c>
      <c r="X20" s="9">
        <v>133.15552176563241</v>
      </c>
      <c r="Y20" s="12">
        <v>13.170173176460597</v>
      </c>
      <c r="Z20">
        <v>0.7</v>
      </c>
      <c r="AA20" s="9">
        <v>4187.6881751824822</v>
      </c>
      <c r="AB20">
        <v>22</v>
      </c>
      <c r="AC20">
        <v>13.1</v>
      </c>
      <c r="AD20">
        <v>1.4</v>
      </c>
      <c r="AE20" s="12">
        <f t="shared" si="0"/>
        <v>10.071810601648199</v>
      </c>
      <c r="AF20" s="14">
        <f t="shared" si="1"/>
        <v>6.9500909785321877E-2</v>
      </c>
      <c r="AG20" s="8">
        <f t="shared" si="2"/>
        <v>1.6206896551724137</v>
      </c>
      <c r="AH20" s="8">
        <f t="shared" si="3"/>
        <v>20.750985921617534</v>
      </c>
      <c r="AI20" s="9">
        <f t="shared" si="4"/>
        <v>415.78305438916703</v>
      </c>
      <c r="AJ20" s="8">
        <f t="shared" si="5"/>
        <v>2.9786104193709377</v>
      </c>
      <c r="AK20" s="8">
        <f t="shared" si="6"/>
        <v>2.1843143075386879</v>
      </c>
      <c r="AL20" s="14">
        <f t="shared" si="7"/>
        <v>0.72072578721252267</v>
      </c>
      <c r="AM20" s="13">
        <f t="shared" si="8"/>
        <v>5.0446402432699844E-3</v>
      </c>
    </row>
    <row r="21" spans="1:39">
      <c r="A21" t="s">
        <v>136</v>
      </c>
      <c r="B21">
        <v>387.1</v>
      </c>
      <c r="C21" t="s">
        <v>126</v>
      </c>
      <c r="D21" s="8">
        <v>0.32869999999999999</v>
      </c>
      <c r="E21" s="8">
        <v>0.91490003481881932</v>
      </c>
      <c r="F21" s="8">
        <v>2.9577653192154343</v>
      </c>
      <c r="G21" s="12">
        <v>18.71769294282953</v>
      </c>
      <c r="H21" s="12">
        <v>60.954271433981873</v>
      </c>
      <c r="I21" s="8">
        <v>0.10955795929727846</v>
      </c>
      <c r="J21" s="8">
        <v>2.8279999999999998</v>
      </c>
      <c r="K21" s="8">
        <v>4.1727300414154618</v>
      </c>
      <c r="L21" s="8">
        <v>0.86835568615418568</v>
      </c>
      <c r="M21" s="8">
        <v>0.84423709656395141</v>
      </c>
      <c r="N21">
        <v>120</v>
      </c>
      <c r="O21">
        <v>71</v>
      </c>
      <c r="P21" s="14">
        <v>8.2238666996530305E-2</v>
      </c>
      <c r="Q21" s="8">
        <v>5.8557507943943099</v>
      </c>
      <c r="R21">
        <v>35</v>
      </c>
      <c r="S21">
        <v>27</v>
      </c>
      <c r="T21">
        <v>156</v>
      </c>
      <c r="U21">
        <v>176</v>
      </c>
      <c r="V21">
        <v>122</v>
      </c>
      <c r="W21" s="12">
        <v>26.801086231394837</v>
      </c>
      <c r="X21" s="9">
        <v>151.47659155672733</v>
      </c>
      <c r="Y21" s="12">
        <v>15.485619419471458</v>
      </c>
      <c r="Z21">
        <v>0.9</v>
      </c>
      <c r="AA21" s="9">
        <v>3674.358656934307</v>
      </c>
      <c r="AB21">
        <v>22</v>
      </c>
      <c r="AC21" s="12">
        <v>13</v>
      </c>
      <c r="AD21">
        <v>2.1</v>
      </c>
      <c r="AE21" s="12">
        <f t="shared" si="0"/>
        <v>9.9035412395923448</v>
      </c>
      <c r="AF21" s="14">
        <f t="shared" si="1"/>
        <v>9.087658426684618E-2</v>
      </c>
      <c r="AG21" s="8">
        <f t="shared" si="2"/>
        <v>1.6901408450704225</v>
      </c>
      <c r="AH21" s="8">
        <f t="shared" si="3"/>
        <v>15.751941272920005</v>
      </c>
      <c r="AI21" s="9">
        <f t="shared" si="4"/>
        <v>371.01462679278478</v>
      </c>
      <c r="AJ21" s="8">
        <f t="shared" si="5"/>
        <v>2.7262975280053854</v>
      </c>
      <c r="AK21" s="8">
        <f t="shared" si="6"/>
        <v>2.2214276154117956</v>
      </c>
      <c r="AL21" s="14">
        <f t="shared" si="7"/>
        <v>0.70426570548559808</v>
      </c>
      <c r="AM21" s="13">
        <f t="shared" si="8"/>
        <v>6.43718273152738E-3</v>
      </c>
    </row>
    <row r="22" spans="1:39">
      <c r="A22" t="s">
        <v>136</v>
      </c>
      <c r="B22">
        <v>388</v>
      </c>
      <c r="C22" t="s">
        <v>126</v>
      </c>
      <c r="D22" s="8">
        <v>0.32090000000000002</v>
      </c>
      <c r="E22" s="8">
        <v>0.92240466418248368</v>
      </c>
      <c r="F22" s="8">
        <v>2.8806268574994438</v>
      </c>
      <c r="G22" s="12">
        <v>17.913859655304051</v>
      </c>
      <c r="H22" s="12">
        <v>61.917753272699827</v>
      </c>
      <c r="I22" s="8">
        <v>0.11002775527212454</v>
      </c>
      <c r="J22" s="8">
        <v>2.8239999999999998</v>
      </c>
      <c r="K22" s="8">
        <v>3.9000791450144412</v>
      </c>
      <c r="L22" s="8">
        <v>0.32947770360278228</v>
      </c>
      <c r="M22" s="8">
        <v>0.83743779941307328</v>
      </c>
      <c r="N22">
        <v>143</v>
      </c>
      <c r="O22">
        <v>110</v>
      </c>
      <c r="P22" s="14">
        <v>7.3744952428574553E-2</v>
      </c>
      <c r="Q22" s="8">
        <v>5.6599939886344952</v>
      </c>
      <c r="R22">
        <v>72</v>
      </c>
      <c r="S22">
        <v>46</v>
      </c>
      <c r="T22">
        <v>217</v>
      </c>
      <c r="U22">
        <v>184</v>
      </c>
      <c r="V22">
        <v>78</v>
      </c>
      <c r="W22" s="12">
        <v>27.655592338926109</v>
      </c>
      <c r="X22" s="9">
        <v>166.80301762221865</v>
      </c>
      <c r="Y22" s="12">
        <v>15.218309171911621</v>
      </c>
      <c r="Z22">
        <v>0.3</v>
      </c>
      <c r="AA22" s="9">
        <v>3191.048408759124</v>
      </c>
      <c r="AB22">
        <v>22</v>
      </c>
      <c r="AC22" s="12">
        <v>12.3</v>
      </c>
      <c r="AD22">
        <v>1.8</v>
      </c>
      <c r="AE22" s="12">
        <f t="shared" si="0"/>
        <v>9.4782326218539961</v>
      </c>
      <c r="AF22" s="14">
        <f t="shared" si="1"/>
        <v>3.1651470476498841E-2</v>
      </c>
      <c r="AG22" s="8">
        <f t="shared" si="2"/>
        <v>1.3</v>
      </c>
      <c r="AH22" s="8">
        <f t="shared" si="3"/>
        <v>22.8945636446675</v>
      </c>
      <c r="AI22" s="9">
        <f t="shared" si="4"/>
        <v>336.67124832972678</v>
      </c>
      <c r="AJ22" s="8">
        <f t="shared" si="5"/>
        <v>4.8532254730631559</v>
      </c>
      <c r="AK22" s="8">
        <f t="shared" si="6"/>
        <v>2.3211078349432488</v>
      </c>
      <c r="AL22" s="14">
        <f t="shared" si="7"/>
        <v>0.70243279141453352</v>
      </c>
      <c r="AM22" s="13">
        <f t="shared" si="8"/>
        <v>6.0313596500874396E-3</v>
      </c>
    </row>
    <row r="23" spans="1:39">
      <c r="A23" t="s">
        <v>136</v>
      </c>
      <c r="B23">
        <v>403.5</v>
      </c>
      <c r="C23" t="s">
        <v>126</v>
      </c>
      <c r="D23" s="8">
        <v>0.41349999999999998</v>
      </c>
      <c r="E23" s="8">
        <v>0.86446307111891774</v>
      </c>
      <c r="F23" s="8">
        <v>2.9125387490622741</v>
      </c>
      <c r="G23" s="12">
        <v>17.749963103142768</v>
      </c>
      <c r="H23" s="12">
        <v>60.53131662494593</v>
      </c>
      <c r="I23" s="8">
        <v>0.10136024303776307</v>
      </c>
      <c r="J23" s="8">
        <v>5.0720000000000001</v>
      </c>
      <c r="K23" s="8">
        <v>3.7929378105914653</v>
      </c>
      <c r="L23" s="8">
        <v>1.0054678085742219</v>
      </c>
      <c r="M23" s="8">
        <v>0.813759096465273</v>
      </c>
      <c r="N23">
        <v>114</v>
      </c>
      <c r="O23">
        <v>91</v>
      </c>
      <c r="P23" s="14">
        <v>0.10008883133859929</v>
      </c>
      <c r="Q23" s="8">
        <v>6.2993122618313047</v>
      </c>
      <c r="R23">
        <v>58</v>
      </c>
      <c r="S23">
        <v>39</v>
      </c>
      <c r="T23">
        <v>202</v>
      </c>
      <c r="U23">
        <v>158</v>
      </c>
      <c r="V23">
        <v>165</v>
      </c>
      <c r="W23" s="12">
        <v>24.87436800944311</v>
      </c>
      <c r="X23" s="9">
        <v>119.43319456485533</v>
      </c>
      <c r="Y23" s="12">
        <v>13.988064964154207</v>
      </c>
      <c r="Z23">
        <v>2.4</v>
      </c>
      <c r="AA23" s="9">
        <v>8783.6384233576646</v>
      </c>
      <c r="AB23">
        <v>21</v>
      </c>
      <c r="AC23" s="12">
        <v>13</v>
      </c>
      <c r="AD23">
        <v>3.3</v>
      </c>
      <c r="AE23" s="12">
        <f t="shared" si="0"/>
        <v>9.3915148693877093</v>
      </c>
      <c r="AF23" s="14">
        <f t="shared" si="1"/>
        <v>0.25554982698509754</v>
      </c>
      <c r="AG23" s="8">
        <f t="shared" si="2"/>
        <v>1.2527472527472527</v>
      </c>
      <c r="AH23" s="8">
        <f t="shared" si="3"/>
        <v>21.508777104579043</v>
      </c>
      <c r="AI23" s="9">
        <f t="shared" si="4"/>
        <v>935.27386641196085</v>
      </c>
      <c r="AJ23" s="8">
        <f t="shared" si="5"/>
        <v>4.1526846885078346</v>
      </c>
      <c r="AK23" s="8">
        <f t="shared" si="6"/>
        <v>2.2360609861196035</v>
      </c>
      <c r="AL23" s="14">
        <f t="shared" si="7"/>
        <v>0.67690415634387213</v>
      </c>
      <c r="AM23" s="13">
        <f t="shared" si="8"/>
        <v>8.2615256885399408E-3</v>
      </c>
    </row>
    <row r="24" spans="1:39">
      <c r="A24" t="s">
        <v>137</v>
      </c>
      <c r="B24">
        <v>196.5</v>
      </c>
      <c r="C24" t="s">
        <v>126</v>
      </c>
      <c r="D24" s="8">
        <v>0.26019999999999999</v>
      </c>
      <c r="E24" s="8">
        <v>0.3121466411687257</v>
      </c>
      <c r="F24" s="8">
        <v>2.2241034031517217</v>
      </c>
      <c r="G24" s="12">
        <v>13.678112015147335</v>
      </c>
      <c r="H24" s="12">
        <v>63.719884451984896</v>
      </c>
      <c r="I24" s="8">
        <v>5.8071613605060551E-2</v>
      </c>
      <c r="J24" s="8">
        <v>3.383</v>
      </c>
      <c r="K24" s="8">
        <v>1.9893002971670433</v>
      </c>
      <c r="L24" s="8">
        <v>2.2332753989632592</v>
      </c>
      <c r="M24" s="8">
        <v>0.59400269185095378</v>
      </c>
      <c r="N24">
        <v>138</v>
      </c>
      <c r="O24">
        <v>107</v>
      </c>
      <c r="P24" s="14">
        <v>0.73867278588888718</v>
      </c>
      <c r="Q24" s="8">
        <v>8.5172892266619318</v>
      </c>
      <c r="R24">
        <v>111</v>
      </c>
      <c r="S24">
        <v>49</v>
      </c>
      <c r="T24">
        <v>305</v>
      </c>
      <c r="U24">
        <v>103</v>
      </c>
      <c r="V24">
        <v>43</v>
      </c>
      <c r="W24" s="12">
        <v>25.773631042324354</v>
      </c>
      <c r="X24" s="9">
        <v>110.18446053340791</v>
      </c>
      <c r="Y24" s="12">
        <v>10.584761424527597</v>
      </c>
      <c r="Z24">
        <v>0.9</v>
      </c>
      <c r="AA24" s="9">
        <v>2728.7516496350368</v>
      </c>
      <c r="AB24">
        <v>15</v>
      </c>
      <c r="AC24">
        <v>8.9</v>
      </c>
      <c r="AD24">
        <v>2.2000000000000002</v>
      </c>
      <c r="AE24" s="12">
        <f t="shared" si="0"/>
        <v>7.237096304310759</v>
      </c>
      <c r="AF24" s="14">
        <f t="shared" si="1"/>
        <v>0.12435926815895999</v>
      </c>
      <c r="AG24" s="8">
        <f t="shared" si="2"/>
        <v>1.2897196261682242</v>
      </c>
      <c r="AH24" s="8">
        <f t="shared" si="3"/>
        <v>42.14397420942533</v>
      </c>
      <c r="AI24" s="9">
        <f t="shared" si="4"/>
        <v>377.05062015129778</v>
      </c>
      <c r="AJ24" s="8">
        <f t="shared" si="5"/>
        <v>6.7706712664322666</v>
      </c>
      <c r="AK24" s="8">
        <f t="shared" si="6"/>
        <v>2.0726544693159998</v>
      </c>
      <c r="AL24" s="14">
        <f t="shared" si="7"/>
        <v>0.52572798119382358</v>
      </c>
      <c r="AM24" s="13">
        <f t="shared" si="8"/>
        <v>7.9122142172336055E-2</v>
      </c>
    </row>
    <row r="25" spans="1:39">
      <c r="A25" t="s">
        <v>137</v>
      </c>
      <c r="B25">
        <v>206</v>
      </c>
      <c r="C25" t="s">
        <v>126</v>
      </c>
      <c r="D25" s="8">
        <v>0.1575</v>
      </c>
      <c r="E25" s="8">
        <v>7.2205166394610151E-3</v>
      </c>
      <c r="F25" s="8">
        <v>9.1712495018483303E-2</v>
      </c>
      <c r="G25" s="12">
        <v>1.2463937794029019</v>
      </c>
      <c r="H25" s="12">
        <v>81.0952603607561</v>
      </c>
      <c r="I25" s="8">
        <v>2.8394689060051503E-2</v>
      </c>
      <c r="J25" s="8">
        <v>9.6470000000000002</v>
      </c>
      <c r="K25" s="8">
        <v>0</v>
      </c>
      <c r="L25" s="8">
        <v>0.54136535201834346</v>
      </c>
      <c r="M25" s="8">
        <v>6.4192662385588753E-2</v>
      </c>
      <c r="N25">
        <v>23</v>
      </c>
      <c r="O25">
        <v>47</v>
      </c>
      <c r="P25" s="14">
        <v>1.4770836550301191E-2</v>
      </c>
      <c r="Q25" s="8">
        <v>8.3310521814170588</v>
      </c>
      <c r="R25">
        <v>39</v>
      </c>
      <c r="S25">
        <v>14</v>
      </c>
      <c r="T25" s="9">
        <v>2</v>
      </c>
      <c r="U25" s="9">
        <v>8</v>
      </c>
      <c r="V25">
        <v>14</v>
      </c>
      <c r="W25" s="12">
        <v>10.41353543786404</v>
      </c>
      <c r="X25" s="9">
        <v>20.845697651720286</v>
      </c>
      <c r="Y25" s="9">
        <v>2.0123201181408659</v>
      </c>
      <c r="Z25">
        <v>2.9</v>
      </c>
      <c r="AA25" s="9">
        <v>542.34814598540152</v>
      </c>
      <c r="AB25">
        <v>6</v>
      </c>
      <c r="AC25">
        <v>4.2</v>
      </c>
      <c r="AD25">
        <v>2.1</v>
      </c>
      <c r="AE25" s="12">
        <f t="shared" si="0"/>
        <v>0.65946760814968353</v>
      </c>
      <c r="AF25" s="14">
        <f t="shared" si="1"/>
        <v>4.3974866455332684</v>
      </c>
      <c r="AG25" s="8">
        <f t="shared" si="2"/>
        <v>0.48936170212765956</v>
      </c>
      <c r="AH25" s="8">
        <f t="shared" si="3"/>
        <v>3.0327494107125994</v>
      </c>
      <c r="AI25" s="9">
        <f t="shared" si="4"/>
        <v>822.40301006914854</v>
      </c>
      <c r="AJ25" s="8">
        <f t="shared" si="5"/>
        <v>21.229245874988194</v>
      </c>
      <c r="AK25" s="8">
        <f t="shared" si="6"/>
        <v>9.0982482321377969</v>
      </c>
      <c r="AL25" s="14">
        <f t="shared" si="7"/>
        <v>0.10150608248777863</v>
      </c>
      <c r="AM25" s="13">
        <f t="shared" si="8"/>
        <v>1.7362885985913977E-2</v>
      </c>
    </row>
    <row r="26" spans="1:39">
      <c r="A26" t="s">
        <v>138</v>
      </c>
      <c r="B26">
        <v>335</v>
      </c>
      <c r="C26" t="s">
        <v>126</v>
      </c>
      <c r="D26" s="8">
        <v>0.35399999999999998</v>
      </c>
      <c r="E26" s="8">
        <v>0.88352484698577749</v>
      </c>
      <c r="F26" s="8">
        <v>2.8721362792306091</v>
      </c>
      <c r="G26" s="12">
        <v>18.635918498996581</v>
      </c>
      <c r="H26" s="12">
        <v>60.804348095385656</v>
      </c>
      <c r="I26" s="8">
        <v>0.10730944086368266</v>
      </c>
      <c r="J26" s="8">
        <v>2.4820000000000002</v>
      </c>
      <c r="K26" s="8">
        <v>4.2137118601495862</v>
      </c>
      <c r="L26" s="8">
        <v>0.81630540429302145</v>
      </c>
      <c r="M26" s="8">
        <v>0.89075610706377739</v>
      </c>
      <c r="N26">
        <v>119</v>
      </c>
      <c r="O26">
        <v>82</v>
      </c>
      <c r="P26" s="14">
        <v>8.5512015560900517E-2</v>
      </c>
      <c r="Q26" s="8">
        <v>5.769781233143239</v>
      </c>
      <c r="R26">
        <v>41</v>
      </c>
      <c r="S26">
        <v>29</v>
      </c>
      <c r="T26">
        <v>139</v>
      </c>
      <c r="U26">
        <v>193</v>
      </c>
      <c r="V26">
        <v>101</v>
      </c>
      <c r="W26" s="12">
        <v>28.037597229472269</v>
      </c>
      <c r="X26" s="9">
        <v>134.19962355529364</v>
      </c>
      <c r="Y26" s="12">
        <v>15.859223002377444</v>
      </c>
      <c r="Z26">
        <v>0.4</v>
      </c>
      <c r="AA26" s="9">
        <v>3312.1261313868617</v>
      </c>
      <c r="AB26">
        <v>21</v>
      </c>
      <c r="AC26">
        <v>13.1</v>
      </c>
      <c r="AD26">
        <v>1.4</v>
      </c>
      <c r="AE26" s="12">
        <f t="shared" si="0"/>
        <v>9.8602743380934292</v>
      </c>
      <c r="AF26" s="14">
        <f t="shared" si="1"/>
        <v>4.0566822614120444E-2</v>
      </c>
      <c r="AG26" s="8">
        <f t="shared" si="2"/>
        <v>1.4512195121951219</v>
      </c>
      <c r="AH26" s="8">
        <f t="shared" si="3"/>
        <v>14.096970858406854</v>
      </c>
      <c r="AI26" s="9">
        <f t="shared" si="4"/>
        <v>335.90608311890952</v>
      </c>
      <c r="AJ26" s="8">
        <f t="shared" si="5"/>
        <v>2.9410946395237318</v>
      </c>
      <c r="AK26" s="8">
        <f t="shared" si="6"/>
        <v>2.1297581872413232</v>
      </c>
      <c r="AL26" s="14">
        <f t="shared" si="7"/>
        <v>0.70625382515201818</v>
      </c>
      <c r="AM26" s="13">
        <f t="shared" si="8"/>
        <v>6.7227728035561202E-3</v>
      </c>
    </row>
    <row r="27" spans="1:39">
      <c r="A27" t="s">
        <v>138</v>
      </c>
      <c r="B27">
        <v>373.5</v>
      </c>
      <c r="C27" t="s">
        <v>126</v>
      </c>
      <c r="D27" s="8">
        <v>0.4204</v>
      </c>
      <c r="E27" s="8">
        <v>0.65981384355875738</v>
      </c>
      <c r="F27" s="8">
        <v>2.6899772272154832</v>
      </c>
      <c r="G27" s="12">
        <v>16.399361590520442</v>
      </c>
      <c r="H27" s="12">
        <v>65.198483261863956</v>
      </c>
      <c r="I27" s="8">
        <v>9.1976016116563489E-2</v>
      </c>
      <c r="J27" s="8">
        <v>1.804</v>
      </c>
      <c r="K27" s="8">
        <v>3.2045175619822213</v>
      </c>
      <c r="L27" s="8">
        <v>1.2694644232907741</v>
      </c>
      <c r="M27" s="8">
        <v>0.7234052777087373</v>
      </c>
      <c r="N27">
        <v>117</v>
      </c>
      <c r="O27">
        <v>94</v>
      </c>
      <c r="P27" s="14">
        <v>9.6504710740154445E-2</v>
      </c>
      <c r="Q27" s="8">
        <v>5.4733719155570313</v>
      </c>
      <c r="R27">
        <v>60</v>
      </c>
      <c r="S27">
        <v>29</v>
      </c>
      <c r="T27">
        <v>165</v>
      </c>
      <c r="U27">
        <v>146</v>
      </c>
      <c r="V27">
        <v>111</v>
      </c>
      <c r="W27" s="12">
        <v>32.419321615575321</v>
      </c>
      <c r="X27" s="9">
        <v>150.55436500249954</v>
      </c>
      <c r="Y27" s="12">
        <v>14.407335684867363</v>
      </c>
      <c r="Z27">
        <v>0.9</v>
      </c>
      <c r="AA27" s="9">
        <v>2956.8981021897812</v>
      </c>
      <c r="AB27">
        <v>20</v>
      </c>
      <c r="AC27">
        <v>12.7</v>
      </c>
      <c r="AD27">
        <v>5.5</v>
      </c>
      <c r="AE27" s="12">
        <f t="shared" si="0"/>
        <v>8.6769108944552613</v>
      </c>
      <c r="AF27" s="14">
        <f t="shared" si="1"/>
        <v>0.10372354988399385</v>
      </c>
      <c r="AG27" s="8">
        <f t="shared" si="2"/>
        <v>1.2446808510638299</v>
      </c>
      <c r="AH27" s="8">
        <f t="shared" si="3"/>
        <v>19.015984145398871</v>
      </c>
      <c r="AI27" s="9">
        <f t="shared" si="4"/>
        <v>340.77774200485391</v>
      </c>
      <c r="AJ27" s="8">
        <f t="shared" si="5"/>
        <v>3.342203274039802</v>
      </c>
      <c r="AK27" s="8">
        <f t="shared" si="6"/>
        <v>2.3049677751998634</v>
      </c>
      <c r="AL27" s="14">
        <f t="shared" si="7"/>
        <v>0.68977947347582924</v>
      </c>
      <c r="AM27" s="13">
        <f t="shared" si="8"/>
        <v>8.6217150546914773E-3</v>
      </c>
    </row>
    <row r="28" spans="1:39">
      <c r="A28" t="s">
        <v>138</v>
      </c>
      <c r="B28">
        <v>375</v>
      </c>
      <c r="C28" t="s">
        <v>126</v>
      </c>
      <c r="D28" s="8">
        <v>0.4551</v>
      </c>
      <c r="E28" s="8">
        <v>0.46343751471050687</v>
      </c>
      <c r="F28" s="8">
        <v>2.3102044520943497</v>
      </c>
      <c r="G28" s="12">
        <v>14.722392957106111</v>
      </c>
      <c r="H28" s="12">
        <v>69.022723264731951</v>
      </c>
      <c r="I28" s="8">
        <v>6.4499701671722143E-2</v>
      </c>
      <c r="J28" s="8">
        <v>1.639</v>
      </c>
      <c r="K28" s="8">
        <v>2.9727192047438886</v>
      </c>
      <c r="L28" s="8">
        <v>0.56861619999001567</v>
      </c>
      <c r="M28" s="8">
        <v>0.67749386791567001</v>
      </c>
      <c r="N28">
        <v>161</v>
      </c>
      <c r="O28">
        <v>132</v>
      </c>
      <c r="P28" s="14">
        <v>6.9484674590580428E-2</v>
      </c>
      <c r="Q28" s="8">
        <v>5.1955825433455001</v>
      </c>
      <c r="R28">
        <v>64</v>
      </c>
      <c r="S28">
        <v>64</v>
      </c>
      <c r="T28">
        <v>172</v>
      </c>
      <c r="U28">
        <v>146</v>
      </c>
      <c r="V28">
        <v>73</v>
      </c>
      <c r="W28" s="12">
        <v>24.927263754894209</v>
      </c>
      <c r="X28" s="9">
        <v>123.34408166387475</v>
      </c>
      <c r="Y28" s="12">
        <v>14.547900164790738</v>
      </c>
      <c r="Z28">
        <v>0.5</v>
      </c>
      <c r="AA28" s="9">
        <v>2874.8454306569342</v>
      </c>
      <c r="AB28">
        <v>17</v>
      </c>
      <c r="AC28">
        <v>10.4</v>
      </c>
      <c r="AD28">
        <v>3.8</v>
      </c>
      <c r="AE28" s="12">
        <f t="shared" si="0"/>
        <v>7.7896259032307471</v>
      </c>
      <c r="AF28" s="14">
        <f t="shared" si="1"/>
        <v>6.4187934852253298E-2</v>
      </c>
      <c r="AG28" s="8">
        <f t="shared" si="2"/>
        <v>1.2196969696969697</v>
      </c>
      <c r="AH28" s="8">
        <f t="shared" si="3"/>
        <v>22.080649589175138</v>
      </c>
      <c r="AI28" s="9">
        <f t="shared" si="4"/>
        <v>369.06078242661079</v>
      </c>
      <c r="AJ28" s="8">
        <f t="shared" si="5"/>
        <v>8.2160556610884221</v>
      </c>
      <c r="AK28" s="8">
        <f t="shared" si="6"/>
        <v>2.1823897849766123</v>
      </c>
      <c r="AL28" s="14">
        <f t="shared" si="7"/>
        <v>0.67873013379845348</v>
      </c>
      <c r="AM28" s="13">
        <f t="shared" si="8"/>
        <v>6.91484924938015E-3</v>
      </c>
    </row>
    <row r="29" spans="1:39">
      <c r="A29" t="s">
        <v>138</v>
      </c>
      <c r="B29">
        <v>388.5</v>
      </c>
      <c r="C29" t="s">
        <v>126</v>
      </c>
      <c r="D29" s="8">
        <v>0.60619999999999996</v>
      </c>
      <c r="E29" s="8">
        <v>0.12518009294956736</v>
      </c>
      <c r="F29" s="8">
        <v>1.895787559760659</v>
      </c>
      <c r="G29" s="12">
        <v>13.463044928589598</v>
      </c>
      <c r="H29" s="12">
        <v>70.277821502451701</v>
      </c>
      <c r="I29" s="8">
        <v>7.6654744228808927E-2</v>
      </c>
      <c r="J29" s="8">
        <v>4.4160000000000004</v>
      </c>
      <c r="K29" s="8">
        <v>2.8331422396787778</v>
      </c>
      <c r="L29" s="8">
        <v>0.33526718279029016</v>
      </c>
      <c r="M29" s="8">
        <v>0.64254281998951124</v>
      </c>
      <c r="N29">
        <v>160</v>
      </c>
      <c r="O29">
        <v>163</v>
      </c>
      <c r="P29" s="14">
        <v>3.882691856222386E-2</v>
      </c>
      <c r="Q29" s="8">
        <v>5.4177215254756934</v>
      </c>
      <c r="R29">
        <v>77</v>
      </c>
      <c r="S29">
        <v>175</v>
      </c>
      <c r="T29">
        <v>251</v>
      </c>
      <c r="U29">
        <v>138</v>
      </c>
      <c r="V29">
        <v>45</v>
      </c>
      <c r="W29" s="12">
        <v>27.596266563082889</v>
      </c>
      <c r="X29" s="9">
        <v>114.38484553415813</v>
      </c>
      <c r="Y29" s="12">
        <v>10.820483773810741</v>
      </c>
      <c r="Z29">
        <v>1.2</v>
      </c>
      <c r="AA29" s="9">
        <v>3220.0670364963507</v>
      </c>
      <c r="AB29">
        <v>16</v>
      </c>
      <c r="AC29">
        <v>9.6</v>
      </c>
      <c r="AD29">
        <v>2.9</v>
      </c>
      <c r="AE29" s="12">
        <f t="shared" si="0"/>
        <v>7.1233041950209515</v>
      </c>
      <c r="AF29" s="14">
        <f t="shared" si="1"/>
        <v>0.16846114768463435</v>
      </c>
      <c r="AG29" s="8">
        <f t="shared" si="2"/>
        <v>0.98159509202453987</v>
      </c>
      <c r="AH29" s="8">
        <f t="shared" si="3"/>
        <v>35.236456724036017</v>
      </c>
      <c r="AI29" s="9">
        <f t="shared" si="4"/>
        <v>452.04682382469554</v>
      </c>
      <c r="AJ29" s="8">
        <f t="shared" si="5"/>
        <v>24.567250704009179</v>
      </c>
      <c r="AK29" s="8">
        <f t="shared" si="6"/>
        <v>2.2461486357951248</v>
      </c>
      <c r="AL29" s="14">
        <f t="shared" si="7"/>
        <v>0.65100455168399296</v>
      </c>
      <c r="AM29" s="13">
        <f t="shared" si="8"/>
        <v>4.225340608559473E-3</v>
      </c>
    </row>
    <row r="30" spans="1:39">
      <c r="A30" t="s">
        <v>138</v>
      </c>
      <c r="B30">
        <v>390</v>
      </c>
      <c r="C30" t="s">
        <v>126</v>
      </c>
      <c r="D30" s="8">
        <v>0.1368</v>
      </c>
      <c r="E30" s="8">
        <v>0.31324931656082439</v>
      </c>
      <c r="F30" s="8">
        <v>2.1629274665619973</v>
      </c>
      <c r="G30" s="12">
        <v>15.722459587321913</v>
      </c>
      <c r="H30" s="12">
        <v>69.147342692346953</v>
      </c>
      <c r="I30" s="8">
        <v>4.947917591774223E-2</v>
      </c>
      <c r="J30" s="8">
        <v>0.54410000000000003</v>
      </c>
      <c r="K30" s="8">
        <v>3.3841569325268535</v>
      </c>
      <c r="L30" s="8">
        <v>0.30013662778712386</v>
      </c>
      <c r="M30" s="8">
        <v>0.79431083219062137</v>
      </c>
      <c r="N30">
        <v>122</v>
      </c>
      <c r="O30">
        <v>111</v>
      </c>
      <c r="P30" s="14">
        <v>6.0197467418919119E-2</v>
      </c>
      <c r="Q30" s="8">
        <v>4.6530610738952829</v>
      </c>
      <c r="R30">
        <v>47</v>
      </c>
      <c r="S30">
        <v>37</v>
      </c>
      <c r="T30">
        <v>163</v>
      </c>
      <c r="U30">
        <v>161</v>
      </c>
      <c r="V30">
        <v>52</v>
      </c>
      <c r="W30" s="12">
        <v>28.764915820181329</v>
      </c>
      <c r="X30" s="9">
        <v>146.70164106688082</v>
      </c>
      <c r="Y30" s="12">
        <v>14.103321055830344</v>
      </c>
      <c r="Z30">
        <v>0.5</v>
      </c>
      <c r="AA30" s="9">
        <v>3034.9482043795629</v>
      </c>
      <c r="AB30">
        <v>7</v>
      </c>
      <c r="AC30">
        <v>11.1</v>
      </c>
      <c r="AD30">
        <v>3.4</v>
      </c>
      <c r="AE30" s="12">
        <f t="shared" si="0"/>
        <v>8.3187616864137102</v>
      </c>
      <c r="AF30" s="14">
        <f t="shared" si="1"/>
        <v>6.0105099634793636E-2</v>
      </c>
      <c r="AG30" s="8">
        <f t="shared" si="2"/>
        <v>1.0990990990990992</v>
      </c>
      <c r="AH30" s="8">
        <f t="shared" si="3"/>
        <v>19.594262480942724</v>
      </c>
      <c r="AI30" s="9">
        <f t="shared" si="4"/>
        <v>364.83172842134337</v>
      </c>
      <c r="AJ30" s="8">
        <f t="shared" si="5"/>
        <v>4.4477773729747296</v>
      </c>
      <c r="AK30" s="8">
        <f t="shared" si="6"/>
        <v>0.84147139488711098</v>
      </c>
      <c r="AL30" s="14">
        <f t="shared" si="7"/>
        <v>0.71594250654989955</v>
      </c>
      <c r="AM30" s="13">
        <f t="shared" si="8"/>
        <v>5.6095732976377951E-3</v>
      </c>
    </row>
    <row r="31" spans="1:39">
      <c r="A31" t="s">
        <v>138</v>
      </c>
      <c r="B31">
        <v>405</v>
      </c>
      <c r="C31" t="s">
        <v>126</v>
      </c>
      <c r="D31" s="8">
        <v>0.56269999999999998</v>
      </c>
      <c r="E31" s="8">
        <v>0.20437663747128548</v>
      </c>
      <c r="F31" s="8">
        <v>2.4134915487981123</v>
      </c>
      <c r="G31" s="12">
        <v>19.939340528810312</v>
      </c>
      <c r="H31" s="12">
        <v>55.86691998842926</v>
      </c>
      <c r="I31" s="8">
        <v>7.4109995524745925E-2</v>
      </c>
      <c r="J31" s="8">
        <v>1.4419999999999999</v>
      </c>
      <c r="K31" s="8">
        <v>4.1581628055337152</v>
      </c>
      <c r="L31" s="8">
        <v>0.37491812525449858</v>
      </c>
      <c r="M31" s="8">
        <v>0.89928436328244332</v>
      </c>
      <c r="N31">
        <v>189</v>
      </c>
      <c r="O31">
        <v>241</v>
      </c>
      <c r="P31" s="14">
        <v>0.19866953566484288</v>
      </c>
      <c r="Q31" s="8">
        <v>6.3492124132587815</v>
      </c>
      <c r="R31">
        <v>97</v>
      </c>
      <c r="S31">
        <v>121</v>
      </c>
      <c r="T31">
        <v>354</v>
      </c>
      <c r="U31">
        <v>170</v>
      </c>
      <c r="V31">
        <v>63</v>
      </c>
      <c r="W31" s="12">
        <v>26.253895383248018</v>
      </c>
      <c r="X31" s="9">
        <v>143.12346739617024</v>
      </c>
      <c r="Y31" s="12">
        <v>14.400611672774382</v>
      </c>
      <c r="Z31">
        <v>0.2</v>
      </c>
      <c r="AA31" s="9">
        <v>3834.4614306569347</v>
      </c>
      <c r="AB31">
        <v>8</v>
      </c>
      <c r="AC31">
        <v>11.3</v>
      </c>
      <c r="AD31">
        <v>3.7</v>
      </c>
      <c r="AE31" s="12">
        <f t="shared" si="0"/>
        <v>10.549915623709161</v>
      </c>
      <c r="AF31" s="14">
        <f t="shared" si="1"/>
        <v>1.8957497588941247E-2</v>
      </c>
      <c r="AG31" s="8">
        <f t="shared" si="2"/>
        <v>0.78423236514522821</v>
      </c>
      <c r="AH31" s="8">
        <f>T31/AE31</f>
        <v>33.554770732426007</v>
      </c>
      <c r="AI31" s="9">
        <f t="shared" si="4"/>
        <v>363.4589666328352</v>
      </c>
      <c r="AJ31" s="8">
        <f t="shared" si="5"/>
        <v>11.469286041309454</v>
      </c>
      <c r="AK31" s="8">
        <f t="shared" si="6"/>
        <v>0.75829990355764987</v>
      </c>
      <c r="AL31" s="14">
        <f t="shared" si="7"/>
        <v>0.69664310664371021</v>
      </c>
      <c r="AM31" s="13">
        <f t="shared" si="8"/>
        <v>1.459797381148192E-2</v>
      </c>
    </row>
    <row r="32" spans="1:39">
      <c r="A32" t="s">
        <v>138</v>
      </c>
      <c r="B32">
        <v>405.5</v>
      </c>
      <c r="C32" t="s">
        <v>126</v>
      </c>
      <c r="D32" s="8">
        <v>1.8169999999999999</v>
      </c>
      <c r="E32" s="8">
        <v>0.16911278465288712</v>
      </c>
      <c r="F32" s="8">
        <v>2.8421989908482805</v>
      </c>
      <c r="G32" s="12">
        <v>19.789374720063822</v>
      </c>
      <c r="H32" s="12">
        <v>55.541097487547958</v>
      </c>
      <c r="I32" s="8">
        <v>7.4562530378152941E-2</v>
      </c>
      <c r="J32" s="8">
        <v>3.2810000000000001</v>
      </c>
      <c r="K32" s="8">
        <v>4.3703136147998478</v>
      </c>
      <c r="L32" s="8">
        <v>0.32646765549562745</v>
      </c>
      <c r="M32" s="8">
        <v>0.88502410059674708</v>
      </c>
      <c r="N32">
        <v>231</v>
      </c>
      <c r="O32">
        <v>520</v>
      </c>
      <c r="P32" s="14">
        <v>0.13102318657639139</v>
      </c>
      <c r="Q32" s="8">
        <v>6.317602620725725</v>
      </c>
      <c r="R32">
        <v>158</v>
      </c>
      <c r="S32">
        <v>516</v>
      </c>
      <c r="T32">
        <v>441</v>
      </c>
      <c r="U32">
        <v>177</v>
      </c>
      <c r="V32">
        <v>47</v>
      </c>
      <c r="W32" s="12">
        <v>45.959688960293597</v>
      </c>
      <c r="X32" s="9">
        <v>147.23362115038492</v>
      </c>
      <c r="Y32" s="12">
        <v>12.950943726574193</v>
      </c>
      <c r="Z32">
        <v>0.3</v>
      </c>
      <c r="AA32" s="9">
        <v>5273.3851094890515</v>
      </c>
      <c r="AB32">
        <v>5</v>
      </c>
      <c r="AC32">
        <v>11.7</v>
      </c>
      <c r="AD32">
        <v>2.2000000000000002</v>
      </c>
      <c r="AE32" s="12">
        <f t="shared" si="0"/>
        <v>10.470568634954404</v>
      </c>
      <c r="AF32" s="14">
        <f t="shared" si="1"/>
        <v>2.865173902766804E-2</v>
      </c>
      <c r="AG32" s="8">
        <f t="shared" si="2"/>
        <v>0.44423076923076921</v>
      </c>
      <c r="AH32" s="8">
        <f t="shared" si="3"/>
        <v>42.118056370672022</v>
      </c>
      <c r="AI32" s="9">
        <f t="shared" si="4"/>
        <v>503.6388464982366</v>
      </c>
      <c r="AJ32" s="8">
        <f t="shared" si="5"/>
        <v>49.280991127589033</v>
      </c>
      <c r="AK32" s="8">
        <f t="shared" si="6"/>
        <v>0.4775289837944674</v>
      </c>
      <c r="AL32" s="14">
        <f t="shared" si="7"/>
        <v>0.69850167092885751</v>
      </c>
      <c r="AM32" s="13">
        <f t="shared" si="8"/>
        <v>9.7003673084243534E-3</v>
      </c>
    </row>
    <row r="33" spans="1:39">
      <c r="A33" t="s">
        <v>139</v>
      </c>
      <c r="B33">
        <v>220</v>
      </c>
      <c r="D33" s="8">
        <v>1.3420000000000001</v>
      </c>
      <c r="E33" s="8">
        <v>0.16851441873478162</v>
      </c>
      <c r="F33" s="8">
        <v>1.339373077144612</v>
      </c>
      <c r="G33" s="12">
        <v>18.02273382617749</v>
      </c>
      <c r="H33" s="12">
        <v>71.477946249873753</v>
      </c>
      <c r="I33" s="8">
        <v>8.5938323739940689E-2</v>
      </c>
      <c r="J33" s="8">
        <v>3.024</v>
      </c>
      <c r="K33" s="8">
        <v>3.6524177767082868</v>
      </c>
      <c r="L33" s="8">
        <v>0.63389741586799109</v>
      </c>
      <c r="M33" s="8">
        <v>0.88424568965139427</v>
      </c>
      <c r="N33">
        <v>176</v>
      </c>
      <c r="O33">
        <v>217</v>
      </c>
      <c r="P33" s="14">
        <v>5.3666637406433834E-2</v>
      </c>
      <c r="Q33" s="8">
        <v>3.6010799223341623</v>
      </c>
      <c r="R33">
        <v>104</v>
      </c>
      <c r="S33">
        <v>73</v>
      </c>
      <c r="T33">
        <v>2</v>
      </c>
      <c r="U33">
        <v>174</v>
      </c>
      <c r="V33">
        <v>108</v>
      </c>
      <c r="W33" s="12">
        <v>40.611116952200256</v>
      </c>
      <c r="X33" s="9">
        <v>154.9646846926845</v>
      </c>
      <c r="Y33" s="12">
        <v>18.110037160569032</v>
      </c>
      <c r="Z33">
        <v>0.7</v>
      </c>
      <c r="AA33" s="9">
        <v>5374.4499854014603</v>
      </c>
      <c r="AB33">
        <v>27</v>
      </c>
      <c r="AC33">
        <v>12.8</v>
      </c>
      <c r="AD33">
        <v>3.9</v>
      </c>
      <c r="AE33" s="12">
        <f t="shared" si="0"/>
        <v>9.5358380032685144</v>
      </c>
      <c r="AF33" s="14">
        <f t="shared" si="1"/>
        <v>7.3407287305013696E-2</v>
      </c>
      <c r="AG33" s="8">
        <f t="shared" si="2"/>
        <v>0.81105990783410142</v>
      </c>
      <c r="AH33" s="8">
        <f t="shared" si="3"/>
        <v>0.20973510658575342</v>
      </c>
      <c r="AI33" s="9">
        <f t="shared" si="4"/>
        <v>563.60542026398809</v>
      </c>
      <c r="AJ33" s="8">
        <f t="shared" si="5"/>
        <v>7.6553313903799998</v>
      </c>
      <c r="AK33" s="8">
        <f t="shared" si="6"/>
        <v>2.8314239389076712</v>
      </c>
      <c r="AL33" s="14">
        <f t="shared" si="7"/>
        <v>0.78836739832774383</v>
      </c>
      <c r="AM33" s="13">
        <f t="shared" si="8"/>
        <v>4.3627046188129386E-3</v>
      </c>
    </row>
    <row r="34" spans="1:39">
      <c r="A34" t="s">
        <v>139</v>
      </c>
      <c r="B34">
        <v>227.5</v>
      </c>
      <c r="D34" s="8">
        <v>2.6920000000000002</v>
      </c>
      <c r="E34" s="8">
        <v>0.18491726399598796</v>
      </c>
      <c r="F34" s="8">
        <v>0.90444136065646363</v>
      </c>
      <c r="G34" s="12">
        <v>18.600927861438279</v>
      </c>
      <c r="H34" s="12">
        <v>57.887108161557101</v>
      </c>
      <c r="I34" s="8">
        <v>0.14841157344555045</v>
      </c>
      <c r="J34" s="8">
        <v>2.8660000000000001</v>
      </c>
      <c r="K34" s="8">
        <v>3.8004432811293509</v>
      </c>
      <c r="L34" s="8">
        <v>1.1128708597747399E-2</v>
      </c>
      <c r="M34" s="8">
        <v>0.83806569481182769</v>
      </c>
      <c r="N34">
        <v>158</v>
      </c>
      <c r="O34">
        <v>355</v>
      </c>
      <c r="P34" s="14">
        <v>3.2219428543772147E-2</v>
      </c>
      <c r="Q34" s="8">
        <v>2.6856017372667629</v>
      </c>
      <c r="R34">
        <v>118</v>
      </c>
      <c r="S34">
        <v>90</v>
      </c>
      <c r="T34">
        <v>10</v>
      </c>
      <c r="U34">
        <v>195</v>
      </c>
      <c r="V34">
        <v>169</v>
      </c>
      <c r="W34" s="12">
        <v>45.957564500924484</v>
      </c>
      <c r="X34" s="9">
        <v>155.76522880285492</v>
      </c>
      <c r="Y34" s="12">
        <v>15.616372099350674</v>
      </c>
      <c r="Z34">
        <v>3.2</v>
      </c>
      <c r="AA34" s="9">
        <v>6463.1488467153285</v>
      </c>
      <c r="AB34">
        <v>22</v>
      </c>
      <c r="AC34">
        <v>12.9</v>
      </c>
      <c r="AD34">
        <v>4.8</v>
      </c>
      <c r="AE34" s="12">
        <f t="shared" si="0"/>
        <v>9.841760773247767</v>
      </c>
      <c r="AF34" s="14">
        <f t="shared" si="1"/>
        <v>0.32514507045307955</v>
      </c>
      <c r="AG34" s="8">
        <f t="shared" si="2"/>
        <v>0.44507042253521129</v>
      </c>
      <c r="AH34" s="8">
        <f t="shared" si="3"/>
        <v>1.0160783451658737</v>
      </c>
      <c r="AI34" s="9">
        <f t="shared" si="4"/>
        <v>656.70655847312355</v>
      </c>
      <c r="AJ34" s="8">
        <f t="shared" si="5"/>
        <v>9.1447051064928626</v>
      </c>
      <c r="AK34" s="8">
        <f t="shared" si="6"/>
        <v>2.2353723593649222</v>
      </c>
      <c r="AL34" s="14">
        <f t="shared" si="7"/>
        <v>0.83796891606051305</v>
      </c>
      <c r="AM34" s="13">
        <f t="shared" si="8"/>
        <v>2.5377878788330321E-3</v>
      </c>
    </row>
    <row r="35" spans="1:39">
      <c r="A35" t="s">
        <v>241</v>
      </c>
      <c r="D35" s="8">
        <v>0.69723333333333304</v>
      </c>
      <c r="E35" s="8">
        <v>0.5635569958689064</v>
      </c>
      <c r="F35" s="8">
        <v>2.3060127056205961</v>
      </c>
      <c r="G35" s="12">
        <v>17.480829739293224</v>
      </c>
      <c r="H35" s="12">
        <v>62.667086297236452</v>
      </c>
      <c r="I35" s="8">
        <v>0.13045871680129775</v>
      </c>
      <c r="J35" s="8">
        <v>2.1323509999999999</v>
      </c>
      <c r="K35" s="8">
        <v>3.8356456161132773</v>
      </c>
      <c r="L35" s="8">
        <v>0.86308334459618441</v>
      </c>
      <c r="M35" s="8">
        <v>0.82992957565553271</v>
      </c>
      <c r="N35">
        <v>141.43333333333334</v>
      </c>
      <c r="O35">
        <v>134.16666666666666</v>
      </c>
      <c r="P35" s="14">
        <v>9.2548110747108905E-2</v>
      </c>
      <c r="Q35" s="8">
        <v>5.8060217233868654</v>
      </c>
      <c r="R35">
        <v>69.8</v>
      </c>
      <c r="S35">
        <v>64.86666666666666</v>
      </c>
      <c r="T35">
        <v>187.13333333333333</v>
      </c>
      <c r="U35">
        <v>172.66666666666666</v>
      </c>
      <c r="V35">
        <v>92.7</v>
      </c>
      <c r="W35" s="12">
        <v>31.153212758037284</v>
      </c>
      <c r="X35" s="9">
        <v>145.281218765028</v>
      </c>
      <c r="Y35" s="12">
        <v>15.326912794003515</v>
      </c>
      <c r="Z35" s="12">
        <v>0.86166666666666658</v>
      </c>
      <c r="AA35" s="9">
        <v>3591.2386335766428</v>
      </c>
      <c r="AB35" s="9">
        <v>20.333333333333332</v>
      </c>
      <c r="AC35">
        <v>12.686666666666666</v>
      </c>
      <c r="AD35" s="12">
        <v>2.8666666666666676</v>
      </c>
      <c r="AE35" s="12">
        <f t="shared" ref="AE35:AM35" si="9">AVERAGE(AE5:AE32)</f>
        <v>9.2177103267418943</v>
      </c>
      <c r="AF35" s="8">
        <f t="shared" si="9"/>
        <v>0.23410859504710463</v>
      </c>
      <c r="AG35" s="8">
        <f t="shared" si="9"/>
        <v>1.2954761836971538</v>
      </c>
      <c r="AH35" s="8">
        <f t="shared" si="9"/>
        <v>22.251138880211734</v>
      </c>
      <c r="AI35" s="9">
        <f t="shared" si="9"/>
        <v>387.63243898791734</v>
      </c>
      <c r="AJ35" s="8">
        <f t="shared" si="9"/>
        <v>7.6213342623499489</v>
      </c>
      <c r="AK35" s="8">
        <f t="shared" si="9"/>
        <v>2.3995192062110395</v>
      </c>
      <c r="AL35" s="8">
        <f t="shared" si="9"/>
        <v>0.67170279944839828</v>
      </c>
      <c r="AM35" s="13">
        <f t="shared" si="9"/>
        <v>9.139675851940041E-3</v>
      </c>
    </row>
    <row r="36" spans="1:39">
      <c r="A36" t="s">
        <v>267</v>
      </c>
      <c r="B36">
        <f>COUNT(B5:B34)</f>
        <v>30</v>
      </c>
      <c r="D36" s="8"/>
      <c r="E36" s="8"/>
      <c r="F36" s="8"/>
      <c r="G36" s="12"/>
      <c r="H36" s="12"/>
      <c r="I36" s="8"/>
      <c r="J36" s="8"/>
      <c r="K36" s="8"/>
      <c r="L36" s="8"/>
      <c r="M36" s="8"/>
      <c r="P36" s="14"/>
      <c r="Q36" s="8"/>
      <c r="W36" s="12"/>
      <c r="X36" s="9"/>
      <c r="Y36" s="12"/>
      <c r="AA36" s="9"/>
      <c r="AI36" s="9"/>
    </row>
    <row r="37" spans="1:39">
      <c r="A37" s="17" t="s">
        <v>239</v>
      </c>
      <c r="D37" s="8"/>
      <c r="E37" s="8"/>
      <c r="F37" s="8"/>
      <c r="G37" s="12"/>
      <c r="H37" s="12"/>
      <c r="I37" s="8"/>
      <c r="J37" s="8"/>
      <c r="K37" s="8"/>
      <c r="L37" s="8"/>
      <c r="M37" s="8"/>
      <c r="P37" s="14"/>
      <c r="Q37" s="8"/>
      <c r="W37" s="12"/>
      <c r="X37" s="9"/>
      <c r="Y37" s="12"/>
      <c r="AA37" s="9"/>
      <c r="AI37" s="9"/>
    </row>
    <row r="38" spans="1:39">
      <c r="A38" t="s">
        <v>136</v>
      </c>
      <c r="B38">
        <v>339.5</v>
      </c>
      <c r="C38" t="s">
        <v>126</v>
      </c>
      <c r="D38" s="8">
        <v>0.44240000000000002</v>
      </c>
      <c r="E38" s="8">
        <v>0.77486046013414711</v>
      </c>
      <c r="F38" s="8">
        <v>2.6816682763225019</v>
      </c>
      <c r="G38" s="12">
        <v>17.219589075578519</v>
      </c>
      <c r="H38" s="12">
        <v>58.626450659153662</v>
      </c>
      <c r="I38" s="8">
        <v>9.3459194300829482E-2</v>
      </c>
      <c r="J38" s="8">
        <v>2.4889999999999999</v>
      </c>
      <c r="K38" s="8">
        <v>3.8632279469037565</v>
      </c>
      <c r="L38" s="8">
        <v>0.4468138716668465</v>
      </c>
      <c r="M38" s="8">
        <v>0.80901380547718593</v>
      </c>
      <c r="N38">
        <v>112</v>
      </c>
      <c r="O38">
        <v>189</v>
      </c>
      <c r="P38" s="14">
        <v>6.5484886408054332E-2</v>
      </c>
      <c r="Q38" s="8">
        <v>5.8537956215747569</v>
      </c>
      <c r="R38">
        <v>89</v>
      </c>
      <c r="S38">
        <v>60</v>
      </c>
      <c r="T38">
        <v>268</v>
      </c>
      <c r="U38">
        <v>157</v>
      </c>
      <c r="V38">
        <v>329</v>
      </c>
      <c r="W38" s="12">
        <v>27.838108906384292</v>
      </c>
      <c r="X38" s="9">
        <v>141.8884478803397</v>
      </c>
      <c r="Y38" s="12">
        <v>14.856215342296984</v>
      </c>
      <c r="Z38">
        <v>0.9</v>
      </c>
      <c r="AA38" s="9">
        <v>30498.577751824825</v>
      </c>
      <c r="AB38">
        <v>18</v>
      </c>
      <c r="AC38">
        <v>10.4</v>
      </c>
      <c r="AD38">
        <v>3.9</v>
      </c>
      <c r="AE38" s="12">
        <f>G38/1.89</f>
        <v>9.1108936907822855</v>
      </c>
      <c r="AF38" s="14">
        <f>Z38/AE38</f>
        <v>9.87828450803407E-2</v>
      </c>
      <c r="AG38" s="8">
        <f>N38/O38</f>
        <v>0.59259259259259256</v>
      </c>
      <c r="AH38" s="8">
        <f>T38/AE38</f>
        <v>29.41533609059034</v>
      </c>
      <c r="AI38" s="9">
        <f t="shared" si="4"/>
        <v>3347.4847569213748</v>
      </c>
      <c r="AJ38" s="8">
        <f>S38/AE38</f>
        <v>6.5855230053560465</v>
      </c>
      <c r="AK38" s="8">
        <f>AB38/AE38</f>
        <v>1.975656901606814</v>
      </c>
      <c r="AL38" s="14">
        <f>AE38/(AE38+Q38/1.43+P38/1.29)</f>
        <v>0.6873438026209322</v>
      </c>
      <c r="AM38" s="13">
        <f>(P38/1.29)/AE38</f>
        <v>5.5717341853148486E-3</v>
      </c>
    </row>
    <row r="39" spans="1:39">
      <c r="A39" t="s">
        <v>138</v>
      </c>
      <c r="B39">
        <v>345</v>
      </c>
      <c r="C39" t="s">
        <v>126</v>
      </c>
      <c r="D39" s="8">
        <v>1.2949999999999999</v>
      </c>
      <c r="E39" s="8">
        <v>0.6503829278106581</v>
      </c>
      <c r="F39" s="8">
        <v>2.1680616641501982</v>
      </c>
      <c r="G39" s="12">
        <v>15.814270276147742</v>
      </c>
      <c r="H39" s="12">
        <v>59.979349963878967</v>
      </c>
      <c r="I39" s="8">
        <v>0.2233860787073853</v>
      </c>
      <c r="J39" s="8">
        <v>3.36</v>
      </c>
      <c r="K39" s="8">
        <v>3.6611750210710463</v>
      </c>
      <c r="L39" s="8">
        <v>1.1967476697335753</v>
      </c>
      <c r="M39" s="8">
        <v>0.75337571349791543</v>
      </c>
      <c r="N39">
        <v>36</v>
      </c>
      <c r="O39">
        <v>135</v>
      </c>
      <c r="P39" s="14">
        <v>6.0442678984278637E-2</v>
      </c>
      <c r="Q39" s="8">
        <v>4.0254942200914519</v>
      </c>
      <c r="R39">
        <v>75</v>
      </c>
      <c r="S39">
        <v>38</v>
      </c>
      <c r="T39">
        <v>276</v>
      </c>
      <c r="U39">
        <v>127</v>
      </c>
      <c r="V39">
        <v>666</v>
      </c>
      <c r="W39" s="12">
        <v>26.016086134811136</v>
      </c>
      <c r="X39" s="9">
        <v>120.78593702312749</v>
      </c>
      <c r="Y39" s="12">
        <v>10.159003200329657</v>
      </c>
      <c r="Z39">
        <v>3.1</v>
      </c>
      <c r="AA39" s="9">
        <v>46808.047182481758</v>
      </c>
      <c r="AB39">
        <v>13</v>
      </c>
      <c r="AC39">
        <v>9.5</v>
      </c>
      <c r="AD39">
        <v>5.4</v>
      </c>
      <c r="AE39" s="12">
        <f>G39/1.89</f>
        <v>8.3673387704485407</v>
      </c>
      <c r="AF39" s="14">
        <f>Z39/AE39</f>
        <v>0.37048816655403821</v>
      </c>
      <c r="AG39" s="8">
        <f>N39/O39</f>
        <v>0.26666666666666666</v>
      </c>
      <c r="AH39" s="8">
        <f>T39/AE39</f>
        <v>32.985398054488563</v>
      </c>
      <c r="AI39" s="9">
        <f t="shared" si="4"/>
        <v>5594.1379292298643</v>
      </c>
      <c r="AJ39" s="8">
        <f>S39/AE39</f>
        <v>4.5414678480817585</v>
      </c>
      <c r="AK39" s="8">
        <f>AB39/AE39</f>
        <v>1.5536600532911278</v>
      </c>
      <c r="AL39" s="14">
        <f>AE39/(AE39+Q39/1.43+P39/1.29)</f>
        <v>0.74513950475774693</v>
      </c>
      <c r="AM39" s="13">
        <f>(P39/1.29)/AE39</f>
        <v>5.599724260690094E-3</v>
      </c>
    </row>
    <row r="40" spans="1:39">
      <c r="A40" t="s">
        <v>138</v>
      </c>
      <c r="B40">
        <v>358.5</v>
      </c>
      <c r="C40" t="s">
        <v>126</v>
      </c>
      <c r="D40" s="8">
        <v>0.64670000000000005</v>
      </c>
      <c r="E40" s="8">
        <v>0.32430854022541505</v>
      </c>
      <c r="F40" s="8">
        <v>1.1894601874746635</v>
      </c>
      <c r="G40" s="12">
        <v>9.512221693764273</v>
      </c>
      <c r="H40" s="12">
        <v>69.951338638580879</v>
      </c>
      <c r="I40" s="8">
        <v>7.7046391523019508E-2</v>
      </c>
      <c r="J40" s="8">
        <v>5.1340000000000003</v>
      </c>
      <c r="K40" s="8">
        <v>2.1514062323587861</v>
      </c>
      <c r="L40" s="8">
        <v>1.288769211894089</v>
      </c>
      <c r="M40" s="8">
        <v>0.49126501761010177</v>
      </c>
      <c r="N40">
        <v>5</v>
      </c>
      <c r="O40">
        <v>71</v>
      </c>
      <c r="P40" s="14">
        <v>3.9832878624425083E-2</v>
      </c>
      <c r="Q40" s="8">
        <v>2.886432393294307</v>
      </c>
      <c r="R40">
        <v>43</v>
      </c>
      <c r="S40">
        <v>38</v>
      </c>
      <c r="T40">
        <v>91</v>
      </c>
      <c r="U40">
        <v>58</v>
      </c>
      <c r="V40">
        <v>727</v>
      </c>
      <c r="W40" s="12">
        <v>15.877910228448989</v>
      </c>
      <c r="X40" s="9">
        <v>92.618269573991014</v>
      </c>
      <c r="Y40" s="12">
        <v>5.6751463620279567</v>
      </c>
      <c r="Z40">
        <v>1.4</v>
      </c>
      <c r="AA40" s="9">
        <v>72735.690744525549</v>
      </c>
      <c r="AB40">
        <v>5</v>
      </c>
      <c r="AC40">
        <v>5.7</v>
      </c>
      <c r="AD40">
        <v>1.3</v>
      </c>
      <c r="AE40" s="12">
        <f>G40/1.89</f>
        <v>5.0329215310922084</v>
      </c>
      <c r="AF40" s="14">
        <f>Z40/AE40</f>
        <v>0.2781684537203945</v>
      </c>
      <c r="AG40" s="8">
        <f>N40/O40</f>
        <v>7.0422535211267609E-2</v>
      </c>
      <c r="AH40" s="8">
        <f>T40/AE40</f>
        <v>18.080949491825642</v>
      </c>
      <c r="AI40" s="9">
        <f t="shared" si="4"/>
        <v>14451.981874778201</v>
      </c>
      <c r="AJ40" s="8">
        <f>S40/AE40</f>
        <v>7.5502866009821368</v>
      </c>
      <c r="AK40" s="8">
        <f>AB40/AE40</f>
        <v>0.99345876328712324</v>
      </c>
      <c r="AL40" s="14">
        <f>AE40/(AE40+Q40/1.43+P40/1.29)</f>
        <v>0.71063538062447174</v>
      </c>
      <c r="AM40" s="13">
        <f>(P40/1.29)/AE40</f>
        <v>6.1352437730833216E-3</v>
      </c>
    </row>
    <row r="41" spans="1:39">
      <c r="A41" t="s">
        <v>242</v>
      </c>
      <c r="D41" s="8">
        <v>0.79470000000000007</v>
      </c>
      <c r="E41" s="8">
        <v>0.58318397605674011</v>
      </c>
      <c r="F41" s="8">
        <v>2.0130633759824548</v>
      </c>
      <c r="G41" s="12">
        <v>14.182027015163513</v>
      </c>
      <c r="H41" s="12">
        <v>62.852379753871162</v>
      </c>
      <c r="I41" s="8">
        <v>0.13129722151041143</v>
      </c>
      <c r="J41" s="8">
        <v>3.661</v>
      </c>
      <c r="K41" s="8">
        <v>3.2252697334445295</v>
      </c>
      <c r="L41" s="8">
        <v>0.97744358443150359</v>
      </c>
      <c r="M41" s="8">
        <v>0.68455151219506771</v>
      </c>
      <c r="N41">
        <v>51</v>
      </c>
      <c r="O41">
        <v>131.66666666666666</v>
      </c>
      <c r="P41" s="14">
        <v>5.5253481338919351E-2</v>
      </c>
      <c r="Q41" s="8">
        <v>4.2552407449868381</v>
      </c>
      <c r="R41">
        <v>69</v>
      </c>
      <c r="S41">
        <v>45.333333333333336</v>
      </c>
      <c r="T41">
        <v>211.66666666666666</v>
      </c>
      <c r="U41">
        <v>114</v>
      </c>
      <c r="V41">
        <v>574</v>
      </c>
      <c r="W41" s="12">
        <v>23.244035089881475</v>
      </c>
      <c r="X41" s="9">
        <v>118.4308848258194</v>
      </c>
      <c r="Y41" s="12">
        <v>10.230121634884865</v>
      </c>
      <c r="Z41">
        <v>1.8</v>
      </c>
      <c r="AA41" s="9">
        <v>50014.105226277374</v>
      </c>
      <c r="AB41">
        <v>12</v>
      </c>
      <c r="AC41" s="12">
        <v>8.5333333333333332</v>
      </c>
      <c r="AD41" s="12">
        <v>3.5333333333333337</v>
      </c>
      <c r="AE41" s="12">
        <f t="shared" ref="AE41:AM41" si="10">AVERAGE(AE38:AE40)</f>
        <v>7.5037179974410106</v>
      </c>
      <c r="AF41" s="8">
        <f t="shared" si="10"/>
        <v>0.24914648845159112</v>
      </c>
      <c r="AG41" s="8">
        <f t="shared" si="10"/>
        <v>0.30989393149017558</v>
      </c>
      <c r="AH41" s="8">
        <f t="shared" si="10"/>
        <v>26.827227878968177</v>
      </c>
      <c r="AI41" s="9">
        <f t="shared" si="10"/>
        <v>7797.8681869764796</v>
      </c>
      <c r="AJ41" s="8">
        <f t="shared" si="10"/>
        <v>6.2257591514733148</v>
      </c>
      <c r="AK41" s="8">
        <f t="shared" si="10"/>
        <v>1.5075919060616882</v>
      </c>
      <c r="AL41" s="8">
        <f t="shared" si="10"/>
        <v>0.71437289600105025</v>
      </c>
      <c r="AM41" s="13">
        <f t="shared" si="10"/>
        <v>5.7689007396960887E-3</v>
      </c>
    </row>
    <row r="42" spans="1:39">
      <c r="D42" s="8"/>
      <c r="E42" s="8"/>
      <c r="F42" s="8"/>
      <c r="G42" s="12"/>
      <c r="H42" s="12"/>
      <c r="I42" s="8"/>
      <c r="J42" s="8"/>
      <c r="K42" s="8"/>
      <c r="L42" s="8"/>
      <c r="M42" s="8"/>
      <c r="P42" s="14"/>
      <c r="Q42" s="8"/>
      <c r="W42" s="12"/>
      <c r="X42" s="9"/>
      <c r="Y42" s="12"/>
      <c r="AA42" s="9"/>
    </row>
    <row r="43" spans="1:39">
      <c r="A43" s="17" t="s">
        <v>251</v>
      </c>
      <c r="D43" s="8"/>
      <c r="E43" s="8"/>
      <c r="F43" s="8"/>
      <c r="G43" s="12"/>
      <c r="H43" s="12"/>
      <c r="I43" s="8"/>
      <c r="J43" s="8"/>
      <c r="K43" s="8"/>
      <c r="L43" s="8"/>
      <c r="M43" s="8"/>
      <c r="P43" s="14"/>
      <c r="Q43" s="8"/>
      <c r="W43" s="12"/>
      <c r="X43" s="9"/>
      <c r="Y43" s="12"/>
      <c r="AA43" s="9"/>
    </row>
    <row r="44" spans="1:39">
      <c r="A44" t="s">
        <v>9</v>
      </c>
      <c r="C44" t="s">
        <v>127</v>
      </c>
      <c r="D44" s="8">
        <v>0.46489999999999998</v>
      </c>
      <c r="E44" s="8">
        <v>0.67884832125689742</v>
      </c>
      <c r="F44" s="8">
        <v>2.7757910137760002</v>
      </c>
      <c r="G44" s="12">
        <v>18.667635428417753</v>
      </c>
      <c r="H44" s="12">
        <v>60.581338013347242</v>
      </c>
      <c r="I44" s="8">
        <v>0.19864652339391989</v>
      </c>
      <c r="J44" s="8">
        <v>2.7890000000000002E-2</v>
      </c>
      <c r="K44" s="8">
        <v>2.923165617828575</v>
      </c>
      <c r="L44" s="8">
        <v>1.0694333521441461</v>
      </c>
      <c r="M44" s="8">
        <v>0.83626887683295847</v>
      </c>
      <c r="N44">
        <v>130</v>
      </c>
      <c r="O44">
        <v>86</v>
      </c>
      <c r="P44" s="14">
        <v>3.6670452702248342E-2</v>
      </c>
      <c r="Q44" s="8">
        <v>8.6437879891684695</v>
      </c>
      <c r="R44">
        <v>54</v>
      </c>
      <c r="S44">
        <v>34</v>
      </c>
      <c r="T44">
        <v>254</v>
      </c>
      <c r="U44">
        <v>121</v>
      </c>
      <c r="V44">
        <v>105</v>
      </c>
      <c r="W44" s="12">
        <v>29.9723217183457</v>
      </c>
      <c r="X44" s="9">
        <v>141.92775846350082</v>
      </c>
      <c r="Y44" s="12">
        <v>15.179573653502155</v>
      </c>
      <c r="Z44">
        <v>0.7</v>
      </c>
      <c r="AA44" s="9">
        <v>591.37962043795631</v>
      </c>
      <c r="AB44">
        <v>30</v>
      </c>
      <c r="AC44">
        <v>12.2</v>
      </c>
      <c r="AD44">
        <v>2.8</v>
      </c>
      <c r="AE44" s="12">
        <f t="shared" ref="AE44:AE58" si="11">G44/1.89</f>
        <v>9.8770557822316167</v>
      </c>
      <c r="AF44" s="14">
        <f t="shared" ref="AF44:AF58" si="12">Z44/AE44</f>
        <v>7.0871321923610953E-2</v>
      </c>
      <c r="AG44" s="8">
        <f t="shared" ref="AG44:AG58" si="13">N44/O44</f>
        <v>1.5116279069767442</v>
      </c>
      <c r="AH44" s="8">
        <f t="shared" ref="AH44:AH58" si="14">T44/AE44</f>
        <v>25.716165383710262</v>
      </c>
      <c r="AI44" s="9">
        <f t="shared" si="4"/>
        <v>59.874079227316088</v>
      </c>
      <c r="AJ44" s="8">
        <f t="shared" ref="AJ44:AJ58" si="15">S44/AE44</f>
        <v>3.4423213505753898</v>
      </c>
      <c r="AK44" s="8">
        <f t="shared" ref="AK44:AK58" si="16">AB44/AE44</f>
        <v>3.0373423681547553</v>
      </c>
      <c r="AL44" s="14">
        <f t="shared" ref="AL44:AL58" si="17">AE44/(AE44+Q44/1.43+P44/1.29)</f>
        <v>0.61924767240949352</v>
      </c>
      <c r="AM44" s="13">
        <f t="shared" ref="AM44:AM58" si="18">(P44/1.29)/AE44</f>
        <v>2.8780547713683187E-3</v>
      </c>
    </row>
    <row r="45" spans="1:39">
      <c r="A45" t="s">
        <v>17</v>
      </c>
      <c r="C45" t="s">
        <v>127</v>
      </c>
      <c r="D45" s="8">
        <v>0.54449999999999998</v>
      </c>
      <c r="E45" s="8">
        <v>0.87790401415602692</v>
      </c>
      <c r="F45" s="8">
        <v>2.24280664563552</v>
      </c>
      <c r="G45" s="12">
        <v>17.212933208659749</v>
      </c>
      <c r="H45" s="12">
        <v>65.140559053839311</v>
      </c>
      <c r="I45" s="8">
        <v>0.18006615547240634</v>
      </c>
      <c r="J45" s="8">
        <v>3.0609999999999998E-2</v>
      </c>
      <c r="K45" s="8">
        <v>3.0789472597241732</v>
      </c>
      <c r="L45" s="8">
        <v>0.67888771059076702</v>
      </c>
      <c r="M45" s="8">
        <v>0.83757170629357947</v>
      </c>
      <c r="N45">
        <v>116</v>
      </c>
      <c r="O45">
        <v>93</v>
      </c>
      <c r="P45" s="14">
        <v>2.6732654996102386E-2</v>
      </c>
      <c r="Q45" s="8">
        <v>6.2565146204237854</v>
      </c>
      <c r="R45">
        <v>47</v>
      </c>
      <c r="S45">
        <v>21</v>
      </c>
      <c r="T45">
        <v>77</v>
      </c>
      <c r="U45">
        <v>152</v>
      </c>
      <c r="V45">
        <v>112</v>
      </c>
      <c r="W45" s="12">
        <v>31.152158074220143</v>
      </c>
      <c r="X45" s="9">
        <v>147.15788891706447</v>
      </c>
      <c r="Y45" s="12">
        <v>15.883686548018852</v>
      </c>
      <c r="Z45">
        <v>0.3</v>
      </c>
      <c r="AA45" s="9">
        <v>696.44706569343077</v>
      </c>
      <c r="AB45">
        <v>16</v>
      </c>
      <c r="AC45">
        <v>13.7</v>
      </c>
      <c r="AD45">
        <v>2.2000000000000002</v>
      </c>
      <c r="AE45" s="12">
        <f t="shared" si="11"/>
        <v>9.107372068073941</v>
      </c>
      <c r="AF45" s="14">
        <f t="shared" si="12"/>
        <v>3.294034741938956E-2</v>
      </c>
      <c r="AG45" s="8">
        <f t="shared" si="13"/>
        <v>1.2473118279569892</v>
      </c>
      <c r="AH45" s="8">
        <f t="shared" si="14"/>
        <v>8.4546891709766534</v>
      </c>
      <c r="AI45" s="9">
        <f t="shared" si="4"/>
        <v>76.470694343853452</v>
      </c>
      <c r="AJ45" s="8">
        <f t="shared" si="15"/>
        <v>2.3058243193572694</v>
      </c>
      <c r="AK45" s="8">
        <f t="shared" si="16"/>
        <v>1.7568185290341098</v>
      </c>
      <c r="AL45" s="14">
        <f t="shared" si="17"/>
        <v>0.67445628001421709</v>
      </c>
      <c r="AM45" s="13">
        <f t="shared" si="18"/>
        <v>2.2754081214839605E-3</v>
      </c>
    </row>
    <row r="46" spans="1:39">
      <c r="A46" t="s">
        <v>18</v>
      </c>
      <c r="C46" t="s">
        <v>127</v>
      </c>
      <c r="D46" s="8">
        <v>0.6522</v>
      </c>
      <c r="E46" s="8">
        <v>0.80644992681957151</v>
      </c>
      <c r="F46" s="8">
        <v>2.7284881433383981</v>
      </c>
      <c r="G46" s="12">
        <v>22.763755381846568</v>
      </c>
      <c r="H46" s="12">
        <v>54.863425913476618</v>
      </c>
      <c r="I46" s="8">
        <v>0.33640795181508548</v>
      </c>
      <c r="J46" s="8">
        <v>3.0689999999999999E-2</v>
      </c>
      <c r="K46" s="8">
        <v>4.3435283467151571</v>
      </c>
      <c r="L46" s="8">
        <v>0.9688598100395498</v>
      </c>
      <c r="M46" s="8">
        <v>1.0447798366004266</v>
      </c>
      <c r="N46">
        <v>156</v>
      </c>
      <c r="O46">
        <v>105</v>
      </c>
      <c r="P46" s="14">
        <v>3.3276467138598179E-2</v>
      </c>
      <c r="Q46" s="8">
        <v>7.5945503004444861</v>
      </c>
      <c r="R46">
        <v>48</v>
      </c>
      <c r="S46">
        <v>35</v>
      </c>
      <c r="T46">
        <v>159</v>
      </c>
      <c r="U46">
        <v>196</v>
      </c>
      <c r="V46">
        <v>124</v>
      </c>
      <c r="W46" s="12">
        <v>41.61165786892105</v>
      </c>
      <c r="X46" s="9">
        <v>167.61541549381346</v>
      </c>
      <c r="Y46" s="12">
        <v>17.507549070274727</v>
      </c>
      <c r="Z46">
        <v>0.5</v>
      </c>
      <c r="AA46" s="9">
        <v>852.54727007299277</v>
      </c>
      <c r="AB46">
        <v>22</v>
      </c>
      <c r="AC46">
        <v>15.4</v>
      </c>
      <c r="AD46">
        <v>3.4</v>
      </c>
      <c r="AE46" s="12">
        <f t="shared" si="11"/>
        <v>12.044315016850037</v>
      </c>
      <c r="AF46" s="14">
        <f t="shared" si="12"/>
        <v>4.1513361224818378E-2</v>
      </c>
      <c r="AG46" s="8">
        <f t="shared" si="13"/>
        <v>1.4857142857142858</v>
      </c>
      <c r="AH46" s="8">
        <f t="shared" si="14"/>
        <v>13.201248869492243</v>
      </c>
      <c r="AI46" s="9">
        <f t="shared" si="4"/>
        <v>70.784205567545868</v>
      </c>
      <c r="AJ46" s="8">
        <f t="shared" si="15"/>
        <v>2.9059352857372862</v>
      </c>
      <c r="AK46" s="8">
        <f t="shared" si="16"/>
        <v>1.8265878938920086</v>
      </c>
      <c r="AL46" s="14">
        <f t="shared" si="17"/>
        <v>0.6929592869822615</v>
      </c>
      <c r="AM46" s="13">
        <f t="shared" si="18"/>
        <v>2.1417333342797279E-3</v>
      </c>
    </row>
    <row r="47" spans="1:39">
      <c r="A47" t="s">
        <v>19</v>
      </c>
      <c r="C47" t="s">
        <v>127</v>
      </c>
      <c r="D47" s="8">
        <v>0.5282</v>
      </c>
      <c r="E47" s="8">
        <v>0.94366549268167865</v>
      </c>
      <c r="F47" s="8">
        <v>2.5091757588128045</v>
      </c>
      <c r="G47" s="12">
        <v>20.747533222496649</v>
      </c>
      <c r="H47" s="12">
        <v>60.024444314261153</v>
      </c>
      <c r="I47" s="8">
        <v>0.16413801457399471</v>
      </c>
      <c r="J47" s="8">
        <v>9.9440000000000001E-2</v>
      </c>
      <c r="K47" s="8">
        <v>4.0268689804837488</v>
      </c>
      <c r="L47" s="8">
        <v>0.73657308637688812</v>
      </c>
      <c r="M47" s="8">
        <v>0.99948328125892272</v>
      </c>
      <c r="N47">
        <v>153</v>
      </c>
      <c r="O47">
        <v>100</v>
      </c>
      <c r="P47" s="14">
        <v>0.11481674908750061</v>
      </c>
      <c r="Q47" s="8">
        <v>5.5993778246656607</v>
      </c>
      <c r="R47">
        <v>90</v>
      </c>
      <c r="S47">
        <v>46</v>
      </c>
      <c r="T47">
        <v>283</v>
      </c>
      <c r="U47">
        <v>202</v>
      </c>
      <c r="V47">
        <v>116</v>
      </c>
      <c r="W47" s="12">
        <v>37.875277646527167</v>
      </c>
      <c r="X47" s="9">
        <v>179.66807358593991</v>
      </c>
      <c r="Y47" s="12">
        <v>18.663527861034385</v>
      </c>
      <c r="Z47">
        <v>0.5</v>
      </c>
      <c r="AA47" s="9">
        <v>844.54213138686146</v>
      </c>
      <c r="AB47">
        <v>14</v>
      </c>
      <c r="AC47">
        <v>15.7</v>
      </c>
      <c r="AD47">
        <v>2.8</v>
      </c>
      <c r="AE47" s="12">
        <f t="shared" si="11"/>
        <v>10.977530805553783</v>
      </c>
      <c r="AF47" s="14">
        <f t="shared" si="12"/>
        <v>4.5547583409835536E-2</v>
      </c>
      <c r="AG47" s="8">
        <f t="shared" si="13"/>
        <v>1.53</v>
      </c>
      <c r="AH47" s="8">
        <f t="shared" si="14"/>
        <v>25.779932209966912</v>
      </c>
      <c r="AI47" s="9">
        <f t="shared" si="4"/>
        <v>76.933706344926705</v>
      </c>
      <c r="AJ47" s="8">
        <f t="shared" si="15"/>
        <v>4.1903776737048686</v>
      </c>
      <c r="AK47" s="8">
        <f t="shared" si="16"/>
        <v>1.2753323354753949</v>
      </c>
      <c r="AL47" s="14">
        <f t="shared" si="17"/>
        <v>0.73270560361202586</v>
      </c>
      <c r="AM47" s="13">
        <f t="shared" si="18"/>
        <v>8.1079464432699099E-3</v>
      </c>
    </row>
    <row r="48" spans="1:39">
      <c r="A48" t="s">
        <v>20</v>
      </c>
      <c r="C48" t="s">
        <v>127</v>
      </c>
      <c r="D48" s="8">
        <v>0.73399999999999999</v>
      </c>
      <c r="E48" s="8">
        <v>0.76462360045237121</v>
      </c>
      <c r="F48" s="8">
        <v>2.7181305940378437</v>
      </c>
      <c r="G48" s="12">
        <v>20.54718451575491</v>
      </c>
      <c r="H48" s="12">
        <v>58.007332826647954</v>
      </c>
      <c r="I48" s="8">
        <v>0.17326729975827374</v>
      </c>
      <c r="J48" s="8">
        <v>1.1950000000000001E-2</v>
      </c>
      <c r="K48" s="8">
        <v>4.0707653369511148</v>
      </c>
      <c r="L48" s="8">
        <v>0.77244051777400558</v>
      </c>
      <c r="M48" s="8">
        <v>0.92902488729440436</v>
      </c>
      <c r="N48">
        <v>154</v>
      </c>
      <c r="O48">
        <v>105</v>
      </c>
      <c r="P48" s="14">
        <v>5.3166015599314442E-2</v>
      </c>
      <c r="Q48" s="8">
        <v>6.9645717297588821</v>
      </c>
      <c r="R48">
        <v>88</v>
      </c>
      <c r="S48">
        <v>35</v>
      </c>
      <c r="T48">
        <v>265</v>
      </c>
      <c r="U48">
        <v>187</v>
      </c>
      <c r="V48">
        <v>111</v>
      </c>
      <c r="W48" s="12">
        <v>31.829011065052608</v>
      </c>
      <c r="X48" s="9">
        <v>150.03246116359256</v>
      </c>
      <c r="Y48" s="12">
        <v>16.329511364500526</v>
      </c>
      <c r="Z48">
        <v>0.3</v>
      </c>
      <c r="AA48" s="9">
        <v>835.5363503649636</v>
      </c>
      <c r="AB48">
        <v>29</v>
      </c>
      <c r="AC48">
        <v>15.5</v>
      </c>
      <c r="AD48">
        <v>2.6</v>
      </c>
      <c r="AE48" s="12">
        <f t="shared" si="11"/>
        <v>10.871526198812122</v>
      </c>
      <c r="AF48" s="14">
        <f t="shared" si="12"/>
        <v>2.7595021574135518E-2</v>
      </c>
      <c r="AG48" s="8">
        <f t="shared" si="13"/>
        <v>1.4666666666666666</v>
      </c>
      <c r="AH48" s="8">
        <f t="shared" si="14"/>
        <v>24.375602390486375</v>
      </c>
      <c r="AI48" s="9">
        <f t="shared" si="4"/>
        <v>76.85547871431875</v>
      </c>
      <c r="AJ48" s="8">
        <f t="shared" si="15"/>
        <v>3.2194191836491437</v>
      </c>
      <c r="AK48" s="8">
        <f t="shared" si="16"/>
        <v>2.6675187521664334</v>
      </c>
      <c r="AL48" s="14">
        <f t="shared" si="17"/>
        <v>0.68880934872488464</v>
      </c>
      <c r="AM48" s="13">
        <f t="shared" si="18"/>
        <v>3.7910008978653945E-3</v>
      </c>
    </row>
    <row r="49" spans="1:39">
      <c r="A49" t="s">
        <v>21</v>
      </c>
      <c r="C49" t="s">
        <v>127</v>
      </c>
      <c r="D49" s="8">
        <v>0.69220000000000004</v>
      </c>
      <c r="E49" s="8">
        <v>0.7051177822096083</v>
      </c>
      <c r="F49" s="8">
        <v>2.50287722732938</v>
      </c>
      <c r="G49" s="12">
        <v>16.976197492955116</v>
      </c>
      <c r="H49" s="12">
        <v>63.167530184729046</v>
      </c>
      <c r="I49" s="8">
        <v>0.17074245783195263</v>
      </c>
      <c r="J49" s="8">
        <v>2.6679999999999999E-2</v>
      </c>
      <c r="K49" s="8">
        <v>2.6922618540889998</v>
      </c>
      <c r="L49" s="8">
        <v>1.1106812814073788</v>
      </c>
      <c r="M49" s="8">
        <v>0.8284911526426888</v>
      </c>
      <c r="N49">
        <v>113</v>
      </c>
      <c r="O49">
        <v>88</v>
      </c>
      <c r="P49" s="14">
        <v>9.4025725112067846E-2</v>
      </c>
      <c r="Q49" s="8">
        <v>8.2415430203601119</v>
      </c>
      <c r="R49">
        <v>60</v>
      </c>
      <c r="S49">
        <v>31</v>
      </c>
      <c r="T49">
        <v>159</v>
      </c>
      <c r="U49">
        <v>132</v>
      </c>
      <c r="V49">
        <v>97</v>
      </c>
      <c r="W49" s="12">
        <v>30.729538384687569</v>
      </c>
      <c r="X49" s="9">
        <v>148.11023868041732</v>
      </c>
      <c r="Y49" s="12">
        <v>15.143743198489611</v>
      </c>
      <c r="Z49">
        <v>0.5</v>
      </c>
      <c r="AA49" s="9">
        <v>579.37191240875927</v>
      </c>
      <c r="AB49">
        <v>25</v>
      </c>
      <c r="AC49">
        <v>12.7</v>
      </c>
      <c r="AD49">
        <v>3.1</v>
      </c>
      <c r="AE49" s="12">
        <f t="shared" si="11"/>
        <v>8.982115075637628</v>
      </c>
      <c r="AF49" s="14">
        <f t="shared" si="12"/>
        <v>5.5666176149998352E-2</v>
      </c>
      <c r="AG49" s="8">
        <f t="shared" si="13"/>
        <v>1.2840909090909092</v>
      </c>
      <c r="AH49" s="8">
        <f t="shared" si="14"/>
        <v>17.701844015699479</v>
      </c>
      <c r="AI49" s="9">
        <f t="shared" si="4"/>
        <v>64.502837865014826</v>
      </c>
      <c r="AJ49" s="8">
        <f t="shared" si="15"/>
        <v>3.4513029212998978</v>
      </c>
      <c r="AK49" s="8">
        <f t="shared" si="16"/>
        <v>2.7833088074999179</v>
      </c>
      <c r="AL49" s="14">
        <f t="shared" si="17"/>
        <v>0.60614935135588643</v>
      </c>
      <c r="AM49" s="13">
        <f t="shared" si="18"/>
        <v>8.1148101964646398E-3</v>
      </c>
    </row>
    <row r="50" spans="1:39">
      <c r="A50" t="s">
        <v>22</v>
      </c>
      <c r="C50" t="s">
        <v>127</v>
      </c>
      <c r="D50" s="8">
        <v>0.57279999999999998</v>
      </c>
      <c r="E50" s="8">
        <v>0.7942774391582994</v>
      </c>
      <c r="F50" s="8">
        <v>2.3600549347897601</v>
      </c>
      <c r="G50" s="12">
        <v>21.36442905380693</v>
      </c>
      <c r="H50" s="12">
        <v>58.808744785025254</v>
      </c>
      <c r="I50" s="8">
        <v>0.2256856933241079</v>
      </c>
      <c r="J50" s="8">
        <v>2.8510000000000001E-2</v>
      </c>
      <c r="K50" s="8">
        <v>3.9887924864314108</v>
      </c>
      <c r="L50" s="8">
        <v>0.87158733167003821</v>
      </c>
      <c r="M50" s="8">
        <v>0.98354371879929536</v>
      </c>
      <c r="N50">
        <v>133</v>
      </c>
      <c r="O50">
        <v>94</v>
      </c>
      <c r="P50" s="14">
        <v>6.2936306571403575E-2</v>
      </c>
      <c r="Q50" s="8">
        <v>6.780428349210653</v>
      </c>
      <c r="R50">
        <v>43</v>
      </c>
      <c r="S50">
        <v>22</v>
      </c>
      <c r="T50">
        <v>112</v>
      </c>
      <c r="U50">
        <v>188</v>
      </c>
      <c r="V50">
        <v>127</v>
      </c>
      <c r="W50" s="12">
        <v>39.421213040248695</v>
      </c>
      <c r="X50" s="9">
        <v>165.17821088377846</v>
      </c>
      <c r="Y50" s="12">
        <v>18.422686184695571</v>
      </c>
      <c r="Z50">
        <v>0.8</v>
      </c>
      <c r="AA50" s="9">
        <v>839.53891970802931</v>
      </c>
      <c r="AB50">
        <v>20</v>
      </c>
      <c r="AC50">
        <v>16.5</v>
      </c>
      <c r="AD50">
        <v>3.3</v>
      </c>
      <c r="AE50" s="12">
        <f t="shared" si="11"/>
        <v>11.303930716299963</v>
      </c>
      <c r="AF50" s="14">
        <f t="shared" si="12"/>
        <v>7.0771842120937775E-2</v>
      </c>
      <c r="AG50" s="8">
        <f t="shared" si="13"/>
        <v>1.4148936170212767</v>
      </c>
      <c r="AH50" s="8">
        <f t="shared" si="14"/>
        <v>9.9080578969312878</v>
      </c>
      <c r="AI50" s="9">
        <f t="shared" si="4"/>
        <v>74.269644849949131</v>
      </c>
      <c r="AJ50" s="8">
        <f t="shared" si="15"/>
        <v>1.9462256583257889</v>
      </c>
      <c r="AK50" s="8">
        <f t="shared" si="16"/>
        <v>1.7692960530234443</v>
      </c>
      <c r="AL50" s="14">
        <f t="shared" si="17"/>
        <v>0.70235716899710599</v>
      </c>
      <c r="AM50" s="13">
        <f t="shared" si="18"/>
        <v>4.3160061553743339E-3</v>
      </c>
    </row>
    <row r="51" spans="1:39">
      <c r="A51" t="s">
        <v>23</v>
      </c>
      <c r="C51" t="s">
        <v>127</v>
      </c>
      <c r="D51" s="8">
        <v>0.74839999999999995</v>
      </c>
      <c r="E51" s="8">
        <v>0.69993886851912157</v>
      </c>
      <c r="F51" s="8">
        <v>2.4917951290120444</v>
      </c>
      <c r="G51" s="12">
        <v>21.528031118138557</v>
      </c>
      <c r="H51" s="12">
        <v>58.233503376313564</v>
      </c>
      <c r="I51" s="8">
        <v>0.19527945421308524</v>
      </c>
      <c r="J51" s="8">
        <v>3.5189999999999999E-2</v>
      </c>
      <c r="K51" s="8">
        <v>4.0600462746841135</v>
      </c>
      <c r="L51" s="8">
        <v>0.7854005458115455</v>
      </c>
      <c r="M51" s="8">
        <v>0.99550177545250695</v>
      </c>
      <c r="N51">
        <v>131</v>
      </c>
      <c r="O51">
        <v>95</v>
      </c>
      <c r="P51" s="14">
        <v>4.1855640227690422E-2</v>
      </c>
      <c r="Q51" s="8">
        <v>6.9538608643551223</v>
      </c>
      <c r="R51">
        <v>46</v>
      </c>
      <c r="S51">
        <v>26</v>
      </c>
      <c r="T51">
        <v>174</v>
      </c>
      <c r="U51">
        <v>185</v>
      </c>
      <c r="V51">
        <v>118</v>
      </c>
      <c r="W51" s="12">
        <v>36.109288986067391</v>
      </c>
      <c r="X51" s="9">
        <v>170.57386357868137</v>
      </c>
      <c r="Y51" s="12">
        <v>18.195863089664826</v>
      </c>
      <c r="Z51" s="12">
        <v>0.05</v>
      </c>
      <c r="AA51" s="9">
        <v>846.5434160583942</v>
      </c>
      <c r="AB51">
        <v>19</v>
      </c>
      <c r="AC51">
        <v>15.2</v>
      </c>
      <c r="AD51">
        <v>3.8</v>
      </c>
      <c r="AE51" s="12">
        <f t="shared" si="11"/>
        <v>11.390492655099766</v>
      </c>
      <c r="AF51" s="14">
        <f t="shared" si="12"/>
        <v>4.3896257619387459E-3</v>
      </c>
      <c r="AG51" s="8">
        <f t="shared" si="13"/>
        <v>1.3789473684210527</v>
      </c>
      <c r="AH51" s="8">
        <f t="shared" si="14"/>
        <v>15.275897651546835</v>
      </c>
      <c r="AI51" s="9">
        <f t="shared" si="4"/>
        <v>74.320175754591148</v>
      </c>
      <c r="AJ51" s="8">
        <f t="shared" si="15"/>
        <v>2.2826053962081478</v>
      </c>
      <c r="AK51" s="8">
        <f t="shared" si="16"/>
        <v>1.6680577895367235</v>
      </c>
      <c r="AL51" s="14">
        <f t="shared" si="17"/>
        <v>0.6994134513131921</v>
      </c>
      <c r="AM51" s="13">
        <f t="shared" si="18"/>
        <v>2.848536381797048E-3</v>
      </c>
    </row>
    <row r="52" spans="1:39">
      <c r="A52" t="s">
        <v>24</v>
      </c>
      <c r="C52" t="s">
        <v>127</v>
      </c>
      <c r="D52" s="8">
        <v>0.44380000000000003</v>
      </c>
      <c r="E52" s="8">
        <v>0.88776211209569866</v>
      </c>
      <c r="F52" s="8">
        <v>2.2584232469196808</v>
      </c>
      <c r="G52" s="12">
        <v>19.914635047334215</v>
      </c>
      <c r="H52" s="12">
        <v>62.214313349424138</v>
      </c>
      <c r="I52" s="8">
        <v>0.18074808914628213</v>
      </c>
      <c r="J52" s="8">
        <v>3.2989999999999998E-2</v>
      </c>
      <c r="K52" s="8">
        <v>3.3217060181508979</v>
      </c>
      <c r="L52" s="8">
        <v>0.98177228445698184</v>
      </c>
      <c r="M52" s="8">
        <v>0.86614383988334698</v>
      </c>
      <c r="N52">
        <v>134</v>
      </c>
      <c r="O52">
        <v>79</v>
      </c>
      <c r="P52" s="14">
        <v>7.7094733609041788E-2</v>
      </c>
      <c r="Q52" s="8">
        <v>6.1966128429127183</v>
      </c>
      <c r="R52">
        <v>43</v>
      </c>
      <c r="S52">
        <v>23</v>
      </c>
      <c r="T52">
        <v>135</v>
      </c>
      <c r="U52">
        <v>141</v>
      </c>
      <c r="V52">
        <v>121</v>
      </c>
      <c r="W52" s="12">
        <v>35.649902942773558</v>
      </c>
      <c r="X52" s="9">
        <v>199.74713473374999</v>
      </c>
      <c r="Y52" s="12">
        <v>15.464919567318463</v>
      </c>
      <c r="Z52">
        <v>0.5</v>
      </c>
      <c r="AA52" s="9">
        <v>685.44</v>
      </c>
      <c r="AB52">
        <v>25</v>
      </c>
      <c r="AC52">
        <v>13.8</v>
      </c>
      <c r="AD52">
        <v>2.2999999999999998</v>
      </c>
      <c r="AE52" s="12">
        <f t="shared" si="11"/>
        <v>10.536843940388474</v>
      </c>
      <c r="AF52" s="14">
        <f t="shared" si="12"/>
        <v>4.74525391880831E-2</v>
      </c>
      <c r="AG52" s="8">
        <f t="shared" si="13"/>
        <v>1.6962025316455696</v>
      </c>
      <c r="AH52" s="8">
        <f t="shared" si="14"/>
        <v>12.812185580782437</v>
      </c>
      <c r="AI52" s="9">
        <f t="shared" si="4"/>
        <v>65.051736922159364</v>
      </c>
      <c r="AJ52" s="8">
        <f t="shared" si="15"/>
        <v>2.1828168026518227</v>
      </c>
      <c r="AK52" s="8">
        <f t="shared" si="16"/>
        <v>2.3726269594041551</v>
      </c>
      <c r="AL52" s="14">
        <f t="shared" si="17"/>
        <v>0.70575434713396257</v>
      </c>
      <c r="AM52" s="13">
        <f t="shared" si="18"/>
        <v>5.6718463066323761E-3</v>
      </c>
    </row>
    <row r="53" spans="1:39">
      <c r="A53" t="s">
        <v>10</v>
      </c>
      <c r="C53" t="s">
        <v>127</v>
      </c>
      <c r="D53" s="8">
        <v>0.76500000000000001</v>
      </c>
      <c r="E53" s="8">
        <v>0.67724862617439618</v>
      </c>
      <c r="F53" s="8">
        <v>2.5113542512361464</v>
      </c>
      <c r="G53" s="12">
        <v>22.582266416808519</v>
      </c>
      <c r="H53" s="12">
        <v>56.319511694416825</v>
      </c>
      <c r="I53" s="8">
        <v>0.2101369974479026</v>
      </c>
      <c r="J53" s="8">
        <v>2.9610000000000001E-2</v>
      </c>
      <c r="K53" s="8">
        <v>4.4792106161299419</v>
      </c>
      <c r="L53" s="8">
        <v>0.67792275109916345</v>
      </c>
      <c r="M53" s="8">
        <v>1.0178432578572896</v>
      </c>
      <c r="N53">
        <v>124</v>
      </c>
      <c r="O53">
        <v>102</v>
      </c>
      <c r="P53" s="14">
        <v>4.0719545792617176E-2</v>
      </c>
      <c r="Q53" s="8">
        <v>6.7314505439820866</v>
      </c>
      <c r="R53">
        <v>54</v>
      </c>
      <c r="S53">
        <v>37</v>
      </c>
      <c r="T53">
        <v>218</v>
      </c>
      <c r="U53">
        <v>195</v>
      </c>
      <c r="V53">
        <v>125</v>
      </c>
      <c r="W53" s="12">
        <v>35.944180327360534</v>
      </c>
      <c r="X53" s="9">
        <v>163.48011571617801</v>
      </c>
      <c r="Y53" s="12">
        <v>18.091074525675779</v>
      </c>
      <c r="Z53">
        <v>0.1</v>
      </c>
      <c r="AA53" s="9">
        <v>929.59672992700735</v>
      </c>
      <c r="AB53">
        <v>28</v>
      </c>
      <c r="AC53">
        <v>16.7</v>
      </c>
      <c r="AD53">
        <v>2.6</v>
      </c>
      <c r="AE53" s="12">
        <f t="shared" si="11"/>
        <v>11.948289109422497</v>
      </c>
      <c r="AF53" s="14">
        <f t="shared" si="12"/>
        <v>8.3693990900453995E-3</v>
      </c>
      <c r="AG53" s="8">
        <f t="shared" si="13"/>
        <v>1.2156862745098038</v>
      </c>
      <c r="AH53" s="8">
        <f t="shared" si="14"/>
        <v>18.24529001629897</v>
      </c>
      <c r="AI53" s="9">
        <f t="shared" si="4"/>
        <v>77.801660255602741</v>
      </c>
      <c r="AJ53" s="8">
        <f t="shared" si="15"/>
        <v>3.0966776633167976</v>
      </c>
      <c r="AK53" s="8">
        <f t="shared" si="16"/>
        <v>2.3434317452127118</v>
      </c>
      <c r="AL53" s="14">
        <f t="shared" si="17"/>
        <v>0.71601681537029649</v>
      </c>
      <c r="AM53" s="13">
        <f t="shared" si="18"/>
        <v>2.6418459651456755E-3</v>
      </c>
    </row>
    <row r="54" spans="1:39">
      <c r="A54" t="s">
        <v>11</v>
      </c>
      <c r="C54" t="s">
        <v>127</v>
      </c>
      <c r="D54" s="8">
        <v>0.43680000000000002</v>
      </c>
      <c r="E54" s="8">
        <v>0.81940749680281288</v>
      </c>
      <c r="F54" s="8">
        <v>2.6649780272279529</v>
      </c>
      <c r="G54" s="12">
        <v>17.601790821450265</v>
      </c>
      <c r="H54" s="12">
        <v>62.480276831100937</v>
      </c>
      <c r="I54" s="8">
        <v>0.17183086618706953</v>
      </c>
      <c r="J54" s="8">
        <v>3.9230000000000001E-2</v>
      </c>
      <c r="K54" s="8">
        <v>2.4575370486492583</v>
      </c>
      <c r="L54" s="8">
        <v>1.3239996786124322</v>
      </c>
      <c r="M54" s="8">
        <v>0.89822560646354344</v>
      </c>
      <c r="N54">
        <v>114</v>
      </c>
      <c r="O54">
        <v>87</v>
      </c>
      <c r="P54" s="14">
        <v>6.0099005142715274E-2</v>
      </c>
      <c r="Q54" s="8">
        <v>8.5651315061756463</v>
      </c>
      <c r="R54">
        <v>45</v>
      </c>
      <c r="S54">
        <v>24</v>
      </c>
      <c r="T54">
        <v>193</v>
      </c>
      <c r="U54">
        <v>104</v>
      </c>
      <c r="V54">
        <v>103</v>
      </c>
      <c r="W54" s="12">
        <v>33.342562073558014</v>
      </c>
      <c r="X54" s="9">
        <v>199.53450295220483</v>
      </c>
      <c r="Y54" s="12">
        <v>16.585572366699015</v>
      </c>
      <c r="Z54" s="12">
        <v>1</v>
      </c>
      <c r="AA54" s="9">
        <v>458.294189781022</v>
      </c>
      <c r="AB54">
        <v>21</v>
      </c>
      <c r="AC54">
        <v>13.3</v>
      </c>
      <c r="AD54">
        <v>2.8</v>
      </c>
      <c r="AE54" s="12">
        <f t="shared" si="11"/>
        <v>9.3131168367461719</v>
      </c>
      <c r="AF54" s="14">
        <f t="shared" si="12"/>
        <v>0.10737543805467614</v>
      </c>
      <c r="AG54" s="8">
        <f t="shared" si="13"/>
        <v>1.3103448275862069</v>
      </c>
      <c r="AH54" s="8">
        <f t="shared" si="14"/>
        <v>20.723459544552494</v>
      </c>
      <c r="AI54" s="9">
        <f t="shared" si="4"/>
        <v>49.209539385650118</v>
      </c>
      <c r="AJ54" s="8">
        <f t="shared" si="15"/>
        <v>2.5770105133122274</v>
      </c>
      <c r="AK54" s="8">
        <f t="shared" si="16"/>
        <v>2.2548841991481989</v>
      </c>
      <c r="AL54" s="14">
        <f t="shared" si="17"/>
        <v>0.60674507542552991</v>
      </c>
      <c r="AM54" s="13">
        <f t="shared" si="18"/>
        <v>5.0024472898056492E-3</v>
      </c>
    </row>
    <row r="55" spans="1:39">
      <c r="A55" t="s">
        <v>12</v>
      </c>
      <c r="C55" t="s">
        <v>127</v>
      </c>
      <c r="D55" s="8">
        <v>0.4284</v>
      </c>
      <c r="E55" s="8">
        <v>0.85879294361874725</v>
      </c>
      <c r="F55" s="8">
        <v>2.1817853297764112</v>
      </c>
      <c r="G55" s="12">
        <v>18.78391179827527</v>
      </c>
      <c r="H55" s="12">
        <v>64.179928492331044</v>
      </c>
      <c r="I55" s="8">
        <v>0.16868060626767445</v>
      </c>
      <c r="J55" s="8">
        <v>2.436E-2</v>
      </c>
      <c r="K55" s="8">
        <v>3.0248542278324622</v>
      </c>
      <c r="L55" s="8">
        <v>0.89032267421832456</v>
      </c>
      <c r="M55" s="8">
        <v>0.82390204602877626</v>
      </c>
      <c r="N55">
        <v>112</v>
      </c>
      <c r="O55">
        <v>85</v>
      </c>
      <c r="P55" s="14">
        <v>4.4562373228201682E-2</v>
      </c>
      <c r="Q55" s="8">
        <v>6.1103960867069871</v>
      </c>
      <c r="R55">
        <v>34</v>
      </c>
      <c r="S55">
        <v>19</v>
      </c>
      <c r="T55">
        <v>117</v>
      </c>
      <c r="U55">
        <v>140</v>
      </c>
      <c r="V55">
        <v>120</v>
      </c>
      <c r="W55" s="12">
        <v>31.946422749412022</v>
      </c>
      <c r="X55" s="9">
        <v>211.3420751094248</v>
      </c>
      <c r="Y55" s="12">
        <v>15.658671324411934</v>
      </c>
      <c r="Z55" s="12">
        <v>1</v>
      </c>
      <c r="AA55" s="9">
        <v>597.38347445255465</v>
      </c>
      <c r="AB55">
        <v>17</v>
      </c>
      <c r="AC55">
        <v>14.2</v>
      </c>
      <c r="AD55">
        <v>1.8</v>
      </c>
      <c r="AE55" s="12">
        <f t="shared" si="11"/>
        <v>9.9385776710451168</v>
      </c>
      <c r="AF55" s="14">
        <f t="shared" si="12"/>
        <v>0.10061801930807293</v>
      </c>
      <c r="AG55" s="8">
        <f t="shared" si="13"/>
        <v>1.3176470588235294</v>
      </c>
      <c r="AH55" s="8">
        <f t="shared" si="14"/>
        <v>11.772308259044532</v>
      </c>
      <c r="AI55" s="9">
        <f t="shared" si="4"/>
        <v>60.107541966790833</v>
      </c>
      <c r="AJ55" s="8">
        <f t="shared" si="15"/>
        <v>1.9117423668533855</v>
      </c>
      <c r="AK55" s="8">
        <f t="shared" si="16"/>
        <v>1.7105063282372397</v>
      </c>
      <c r="AL55" s="14">
        <f t="shared" si="17"/>
        <v>0.6976336858174923</v>
      </c>
      <c r="AM55" s="13">
        <f t="shared" si="18"/>
        <v>3.4757966898362391E-3</v>
      </c>
    </row>
    <row r="56" spans="1:39">
      <c r="A56" t="s">
        <v>13</v>
      </c>
      <c r="C56" t="s">
        <v>127</v>
      </c>
      <c r="D56" s="8">
        <v>0.49099999999999999</v>
      </c>
      <c r="E56" s="8">
        <v>0.80681795375662535</v>
      </c>
      <c r="F56" s="8">
        <v>2.696761856918882</v>
      </c>
      <c r="G56" s="12">
        <v>20.005472704043587</v>
      </c>
      <c r="H56" s="12">
        <v>58.815393261051824</v>
      </c>
      <c r="I56" s="8">
        <v>0.16617537371042576</v>
      </c>
      <c r="J56" s="8">
        <v>1.5469999999999999E-2</v>
      </c>
      <c r="K56" s="8">
        <v>3.9896377897977233</v>
      </c>
      <c r="L56" s="8">
        <v>0.94501057101966635</v>
      </c>
      <c r="M56" s="8">
        <v>0.8583818173449016</v>
      </c>
      <c r="N56">
        <v>122</v>
      </c>
      <c r="O56">
        <v>102</v>
      </c>
      <c r="P56" s="14">
        <v>3.8489227162687378E-2</v>
      </c>
      <c r="Q56" s="8">
        <v>7.8196433704694748</v>
      </c>
      <c r="R56">
        <v>56</v>
      </c>
      <c r="S56">
        <v>30</v>
      </c>
      <c r="T56">
        <v>171</v>
      </c>
      <c r="U56">
        <v>185</v>
      </c>
      <c r="V56">
        <v>106</v>
      </c>
      <c r="W56" s="12">
        <v>30.801796233134006</v>
      </c>
      <c r="X56" s="9">
        <v>132.69458184439219</v>
      </c>
      <c r="Y56" s="12">
        <v>14.401585713440422</v>
      </c>
      <c r="Z56">
        <v>0.1</v>
      </c>
      <c r="AA56" s="9">
        <v>981.63013138686154</v>
      </c>
      <c r="AB56">
        <v>17</v>
      </c>
      <c r="AC56">
        <v>16.5</v>
      </c>
      <c r="AD56">
        <v>3.3</v>
      </c>
      <c r="AE56" s="12">
        <f t="shared" si="11"/>
        <v>10.584906192615655</v>
      </c>
      <c r="AF56" s="14">
        <f t="shared" si="12"/>
        <v>9.4474148547261556E-3</v>
      </c>
      <c r="AG56" s="8">
        <f t="shared" si="13"/>
        <v>1.196078431372549</v>
      </c>
      <c r="AH56" s="8">
        <f t="shared" si="14"/>
        <v>16.155079401581723</v>
      </c>
      <c r="AI56" s="9">
        <f t="shared" si="4"/>
        <v>92.738670851110228</v>
      </c>
      <c r="AJ56" s="8">
        <f t="shared" si="15"/>
        <v>2.8342244564178465</v>
      </c>
      <c r="AK56" s="8">
        <f t="shared" si="16"/>
        <v>1.6060605253034461</v>
      </c>
      <c r="AL56" s="14">
        <f t="shared" si="17"/>
        <v>0.65814150457057208</v>
      </c>
      <c r="AM56" s="13">
        <f t="shared" si="18"/>
        <v>2.8187883445248228E-3</v>
      </c>
    </row>
    <row r="57" spans="1:39">
      <c r="A57" t="s">
        <v>15</v>
      </c>
      <c r="C57" t="s">
        <v>127</v>
      </c>
      <c r="D57" s="8">
        <v>0.503</v>
      </c>
      <c r="E57" s="8">
        <v>1.1243208850897244</v>
      </c>
      <c r="F57" s="8">
        <v>2.950931006316706</v>
      </c>
      <c r="G57" s="12">
        <v>18.953281139847025</v>
      </c>
      <c r="H57" s="12">
        <v>60.018133013635442</v>
      </c>
      <c r="I57" s="8">
        <v>0.21357997297415149</v>
      </c>
      <c r="J57" s="8">
        <v>2.7029999999999998E-2</v>
      </c>
      <c r="K57" s="8">
        <v>3.2955884296328541</v>
      </c>
      <c r="L57" s="8">
        <v>1.0203251817549908</v>
      </c>
      <c r="M57" s="8">
        <v>0.91659723571211016</v>
      </c>
      <c r="N57">
        <v>142</v>
      </c>
      <c r="O57">
        <v>99</v>
      </c>
      <c r="P57" s="14">
        <v>3.8426715649139236E-2</v>
      </c>
      <c r="Q57" s="8">
        <v>7.5177083469565265</v>
      </c>
      <c r="R57">
        <v>66</v>
      </c>
      <c r="S57">
        <v>36</v>
      </c>
      <c r="T57">
        <v>143</v>
      </c>
      <c r="U57">
        <v>151</v>
      </c>
      <c r="V57">
        <v>120</v>
      </c>
      <c r="W57" s="12">
        <v>39.885738381975315</v>
      </c>
      <c r="X57" s="9">
        <v>147.0092572107844</v>
      </c>
      <c r="Y57" s="12">
        <v>15.445977843608782</v>
      </c>
      <c r="Z57">
        <v>0.2</v>
      </c>
      <c r="AA57" s="9">
        <v>634.40724087591241</v>
      </c>
      <c r="AB57">
        <v>21</v>
      </c>
      <c r="AC57">
        <v>14.6</v>
      </c>
      <c r="AD57">
        <v>0.1</v>
      </c>
      <c r="AE57" s="12">
        <f t="shared" si="11"/>
        <v>10.028191079284142</v>
      </c>
      <c r="AF57" s="14">
        <f t="shared" si="12"/>
        <v>1.9943776341991775E-2</v>
      </c>
      <c r="AG57" s="8">
        <f t="shared" si="13"/>
        <v>1.4343434343434343</v>
      </c>
      <c r="AH57" s="8">
        <f t="shared" si="14"/>
        <v>14.259800084524118</v>
      </c>
      <c r="AI57" s="9">
        <f t="shared" si="4"/>
        <v>63.262380608846485</v>
      </c>
      <c r="AJ57" s="8">
        <f t="shared" si="15"/>
        <v>3.5898797415585189</v>
      </c>
      <c r="AK57" s="8">
        <f t="shared" si="16"/>
        <v>2.0940965159091363</v>
      </c>
      <c r="AL57" s="14">
        <f t="shared" si="17"/>
        <v>0.65479032690246697</v>
      </c>
      <c r="AM57" s="13">
        <f t="shared" si="18"/>
        <v>2.9704411723401091E-3</v>
      </c>
    </row>
    <row r="58" spans="1:39">
      <c r="A58" t="s">
        <v>16</v>
      </c>
      <c r="C58" t="s">
        <v>127</v>
      </c>
      <c r="D58" s="8">
        <v>0.53259999999999996</v>
      </c>
      <c r="E58" s="8">
        <v>0.65830693084820702</v>
      </c>
      <c r="F58" s="8">
        <v>2.7596687244234377</v>
      </c>
      <c r="G58" s="12">
        <v>18.623285205141539</v>
      </c>
      <c r="H58" s="12">
        <v>59.381436685272142</v>
      </c>
      <c r="I58" s="8">
        <v>0.27499963115173315</v>
      </c>
      <c r="J58" s="8">
        <v>6.8640000000000007E-2</v>
      </c>
      <c r="K58" s="8">
        <v>3.4513526995158168</v>
      </c>
      <c r="L58" s="8">
        <v>1.9571864954957772</v>
      </c>
      <c r="M58" s="8">
        <v>0.87196180747337571</v>
      </c>
      <c r="N58">
        <v>118</v>
      </c>
      <c r="O58">
        <v>89</v>
      </c>
      <c r="P58" s="14">
        <v>0.18571434745590085</v>
      </c>
      <c r="Q58" s="8">
        <v>7.4950631841348656</v>
      </c>
      <c r="R58">
        <v>50</v>
      </c>
      <c r="S58">
        <v>29</v>
      </c>
      <c r="T58">
        <v>362</v>
      </c>
      <c r="U58">
        <v>157</v>
      </c>
      <c r="V58">
        <v>137</v>
      </c>
      <c r="W58" s="12">
        <v>39.882362125849475</v>
      </c>
      <c r="X58" s="9">
        <v>145.33060476380302</v>
      </c>
      <c r="Y58" s="12">
        <v>14.345762153244555</v>
      </c>
      <c r="Z58">
        <v>0.1</v>
      </c>
      <c r="AA58" s="9">
        <v>607.38989781021905</v>
      </c>
      <c r="AB58">
        <v>33</v>
      </c>
      <c r="AC58">
        <v>13.1</v>
      </c>
      <c r="AD58">
        <v>3.6</v>
      </c>
      <c r="AE58" s="12">
        <f t="shared" si="11"/>
        <v>9.8535900556304448</v>
      </c>
      <c r="AF58" s="14">
        <f t="shared" si="12"/>
        <v>1.0148585382122627E-2</v>
      </c>
      <c r="AG58" s="8">
        <f t="shared" si="13"/>
        <v>1.3258426966292134</v>
      </c>
      <c r="AH58" s="8">
        <f t="shared" si="14"/>
        <v>36.737879083283907</v>
      </c>
      <c r="AI58" s="9">
        <f t="shared" si="4"/>
        <v>61.641482381657447</v>
      </c>
      <c r="AJ58" s="8">
        <f t="shared" si="15"/>
        <v>2.9430897608155613</v>
      </c>
      <c r="AK58" s="8">
        <f t="shared" si="16"/>
        <v>3.3490331761004666</v>
      </c>
      <c r="AL58" s="14">
        <f t="shared" si="17"/>
        <v>0.6466094978657746</v>
      </c>
      <c r="AM58" s="13">
        <f t="shared" si="18"/>
        <v>1.4610371409623237E-2</v>
      </c>
    </row>
    <row r="59" spans="1:39">
      <c r="A59" t="s">
        <v>134</v>
      </c>
      <c r="D59" s="8">
        <v>0.56918666666666673</v>
      </c>
      <c r="E59" s="8">
        <v>0.80689882624265252</v>
      </c>
      <c r="F59" s="8">
        <v>2.5568681259700639</v>
      </c>
      <c r="G59" s="12">
        <v>19.751489503665109</v>
      </c>
      <c r="H59" s="12">
        <v>60.149058119658164</v>
      </c>
      <c r="I59" s="8">
        <v>0.20202567248453768</v>
      </c>
      <c r="J59" s="8">
        <v>3.5219333333333339E-2</v>
      </c>
      <c r="K59" s="8">
        <v>3.5469508657744169</v>
      </c>
      <c r="L59" s="8">
        <v>0.98602688483144385</v>
      </c>
      <c r="M59" s="8">
        <v>0.91384805639587507</v>
      </c>
      <c r="N59">
        <v>130.13333333333333</v>
      </c>
      <c r="O59">
        <v>93.933333333333337</v>
      </c>
      <c r="P59" s="14">
        <v>6.3239063965015274E-2</v>
      </c>
      <c r="Q59" s="8">
        <v>7.1647093719816981</v>
      </c>
      <c r="R59">
        <v>54.93333333333333</v>
      </c>
      <c r="S59">
        <v>29.866666666666667</v>
      </c>
      <c r="T59">
        <v>188.13333333333333</v>
      </c>
      <c r="U59">
        <v>162.4</v>
      </c>
      <c r="V59">
        <v>116.13333333333334</v>
      </c>
      <c r="W59" s="12">
        <v>35.076895441208883</v>
      </c>
      <c r="X59" s="9">
        <v>164.62681220648835</v>
      </c>
      <c r="Y59" s="12">
        <v>16.354646964305303</v>
      </c>
      <c r="Z59" s="12">
        <v>0.44333333333333325</v>
      </c>
      <c r="AA59" s="9">
        <v>732.0032233576643</v>
      </c>
      <c r="AB59">
        <v>22.466666666666665</v>
      </c>
      <c r="AC59">
        <v>14.606666666666666</v>
      </c>
      <c r="AD59">
        <v>2.7</v>
      </c>
      <c r="AE59" s="12">
        <f t="shared" ref="AE59:AM59" si="19">AVERAGE(AE44:AE58)</f>
        <v>10.450523546912756</v>
      </c>
      <c r="AF59" s="14">
        <f t="shared" si="19"/>
        <v>4.3510030120292191E-2</v>
      </c>
      <c r="AG59" s="8">
        <f t="shared" si="19"/>
        <v>1.3876931891172151</v>
      </c>
      <c r="AH59" s="8">
        <f t="shared" si="19"/>
        <v>18.074629303925217</v>
      </c>
      <c r="AI59" s="8">
        <f t="shared" si="19"/>
        <v>69.588255669288884</v>
      </c>
      <c r="AJ59" s="8">
        <f t="shared" si="19"/>
        <v>2.8586302062522639</v>
      </c>
      <c r="AK59" s="8">
        <f t="shared" si="19"/>
        <v>2.1676601318732098</v>
      </c>
      <c r="AL59" s="8">
        <f t="shared" si="19"/>
        <v>0.67345262776634418</v>
      </c>
      <c r="AM59" s="13">
        <f t="shared" si="19"/>
        <v>4.7776688986540961E-3</v>
      </c>
    </row>
    <row r="60" spans="1:39">
      <c r="A60" t="s">
        <v>267</v>
      </c>
      <c r="B60">
        <f>COUNT(D44:D58)</f>
        <v>15</v>
      </c>
      <c r="D60" s="8"/>
      <c r="E60" s="8"/>
      <c r="F60" s="8"/>
      <c r="G60" s="12"/>
      <c r="H60" s="12"/>
      <c r="I60" s="8"/>
      <c r="J60" s="8"/>
      <c r="K60" s="8"/>
      <c r="L60" s="8"/>
      <c r="M60" s="8"/>
      <c r="P60" s="14"/>
      <c r="Q60" s="8"/>
      <c r="W60" s="12"/>
      <c r="X60" s="9"/>
      <c r="Y60" s="12"/>
      <c r="AA60" s="9"/>
    </row>
    <row r="61" spans="1:39">
      <c r="A61" s="17" t="s">
        <v>252</v>
      </c>
      <c r="D61" s="8"/>
      <c r="E61" s="8"/>
      <c r="F61" s="8"/>
      <c r="G61" s="12"/>
      <c r="H61" s="12"/>
      <c r="I61" s="8"/>
      <c r="J61" s="8"/>
      <c r="K61" s="8"/>
      <c r="L61" s="8"/>
      <c r="M61" s="8"/>
      <c r="P61" s="14"/>
      <c r="Q61" s="8"/>
      <c r="W61" s="12"/>
      <c r="X61" s="9"/>
      <c r="Y61" s="12"/>
      <c r="AA61" s="9"/>
    </row>
    <row r="62" spans="1:39">
      <c r="A62" t="s">
        <v>37</v>
      </c>
      <c r="C62" t="s">
        <v>128</v>
      </c>
      <c r="D62" s="8">
        <v>0.57220000000000004</v>
      </c>
      <c r="E62" s="8">
        <v>0.18232345905153377</v>
      </c>
      <c r="F62" s="8">
        <v>1.8279957464894763</v>
      </c>
      <c r="G62" s="12">
        <v>22.253961225887007</v>
      </c>
      <c r="H62" s="12">
        <v>57.333461293046625</v>
      </c>
      <c r="I62" s="8">
        <v>0.12818386365682941</v>
      </c>
      <c r="J62" s="8">
        <v>2.869E-2</v>
      </c>
      <c r="K62" s="8">
        <v>4.0337466106017832</v>
      </c>
      <c r="L62" s="8">
        <v>0.37722086708323055</v>
      </c>
      <c r="M62" s="8">
        <v>0.8391686331888113</v>
      </c>
      <c r="N62">
        <v>121</v>
      </c>
      <c r="O62">
        <v>97</v>
      </c>
      <c r="P62" s="14">
        <v>7.650435450721553E-2</v>
      </c>
      <c r="Q62" s="8">
        <v>7.0300841185961129</v>
      </c>
      <c r="R62">
        <v>32</v>
      </c>
      <c r="S62">
        <v>27</v>
      </c>
      <c r="T62">
        <v>156</v>
      </c>
      <c r="U62">
        <v>179</v>
      </c>
      <c r="V62">
        <v>51</v>
      </c>
      <c r="W62" s="12">
        <v>28.936278613242628</v>
      </c>
      <c r="X62" s="9">
        <v>158.78862097805708</v>
      </c>
      <c r="Y62" s="12">
        <v>15.905253514363292</v>
      </c>
      <c r="Z62">
        <v>0.6</v>
      </c>
      <c r="AA62" s="9">
        <v>729.4682627737227</v>
      </c>
      <c r="AB62">
        <v>18</v>
      </c>
      <c r="AC62">
        <v>16.100000000000001</v>
      </c>
      <c r="AD62">
        <v>3.4</v>
      </c>
      <c r="AE62" s="12">
        <f t="shared" ref="AE62:AE82" si="20">G62/1.89</f>
        <v>11.774582659199476</v>
      </c>
      <c r="AF62" s="14">
        <f t="shared" ref="AF62:AF82" si="21">Z62/AE62</f>
        <v>5.0957220087220693E-2</v>
      </c>
      <c r="AG62" s="8">
        <f t="shared" ref="AG62:AG82" si="22">N62/O62</f>
        <v>1.2474226804123711</v>
      </c>
      <c r="AH62" s="8">
        <f t="shared" ref="AH62:AH82" si="23">T62/AE62</f>
        <v>13.248877222677381</v>
      </c>
      <c r="AI62" s="9">
        <f t="shared" si="4"/>
        <v>61.952791354671881</v>
      </c>
      <c r="AJ62" s="8">
        <f t="shared" ref="AJ62:AJ82" si="24">S62/AE62</f>
        <v>2.2930749039249312</v>
      </c>
      <c r="AK62" s="8">
        <f t="shared" ref="AK62:AK82" si="25">AB62/AE62</f>
        <v>1.5287166026166208</v>
      </c>
      <c r="AL62" s="14">
        <f t="shared" ref="AL62:AL82" si="26">AE62/(AE62+Q62/1.43+P62/1.29)</f>
        <v>0.70295885353586984</v>
      </c>
      <c r="AM62" s="13">
        <f t="shared" ref="AM62:AM82" si="27">(P62/1.29)/AE62</f>
        <v>5.0367561114404861E-3</v>
      </c>
    </row>
    <row r="63" spans="1:39">
      <c r="A63" t="s">
        <v>38</v>
      </c>
      <c r="C63" t="s">
        <v>128</v>
      </c>
      <c r="D63" s="8">
        <v>0.61080000000000001</v>
      </c>
      <c r="E63" s="8">
        <v>1.0100078614782659</v>
      </c>
      <c r="F63" s="8">
        <v>2.0156583395239642</v>
      </c>
      <c r="G63" s="12">
        <v>22.410452517328022</v>
      </c>
      <c r="H63" s="12">
        <v>57.942642891578828</v>
      </c>
      <c r="I63" s="8">
        <v>0.27484166532910959</v>
      </c>
      <c r="J63" s="8">
        <v>5.2549999999999999E-2</v>
      </c>
      <c r="K63" s="8">
        <v>4.527905209526172</v>
      </c>
      <c r="L63" s="8">
        <v>0.88990676011574921</v>
      </c>
      <c r="M63" s="8">
        <v>0.99449737712290986</v>
      </c>
      <c r="N63">
        <v>132</v>
      </c>
      <c r="O63">
        <v>90</v>
      </c>
      <c r="P63" s="14">
        <v>5.801172049246682E-2</v>
      </c>
      <c r="Q63" s="8">
        <v>5.7555556927410239</v>
      </c>
      <c r="R63">
        <v>48</v>
      </c>
      <c r="S63">
        <v>23</v>
      </c>
      <c r="T63">
        <v>160</v>
      </c>
      <c r="U63">
        <v>191</v>
      </c>
      <c r="V63">
        <v>100</v>
      </c>
      <c r="W63" s="12">
        <v>32.557259562248483</v>
      </c>
      <c r="X63" s="9">
        <v>180.34038066876138</v>
      </c>
      <c r="Y63" s="12">
        <v>18.881065094271953</v>
      </c>
      <c r="Z63">
        <v>0.5</v>
      </c>
      <c r="AA63" s="9">
        <v>761.48881751824831</v>
      </c>
      <c r="AB63">
        <v>23</v>
      </c>
      <c r="AC63">
        <v>15.4</v>
      </c>
      <c r="AD63">
        <v>3.3</v>
      </c>
      <c r="AE63" s="12">
        <f t="shared" si="20"/>
        <v>11.857382284300542</v>
      </c>
      <c r="AF63" s="14">
        <f t="shared" si="21"/>
        <v>4.2167823218621531E-2</v>
      </c>
      <c r="AG63" s="8">
        <f t="shared" si="22"/>
        <v>1.4666666666666666</v>
      </c>
      <c r="AH63" s="8">
        <f t="shared" si="23"/>
        <v>13.49370342995889</v>
      </c>
      <c r="AI63" s="9">
        <f t="shared" si="4"/>
        <v>64.220651680133287</v>
      </c>
      <c r="AJ63" s="8">
        <f t="shared" si="24"/>
        <v>1.9397198680565906</v>
      </c>
      <c r="AK63" s="8">
        <f t="shared" si="25"/>
        <v>1.9397198680565906</v>
      </c>
      <c r="AL63" s="14">
        <f t="shared" si="26"/>
        <v>0.74447296627639969</v>
      </c>
      <c r="AM63" s="13">
        <f t="shared" si="27"/>
        <v>3.7926015105960074E-3</v>
      </c>
    </row>
    <row r="64" spans="1:39">
      <c r="A64" t="s">
        <v>39</v>
      </c>
      <c r="C64" t="s">
        <v>128</v>
      </c>
      <c r="D64" s="8">
        <v>0.63680000000000003</v>
      </c>
      <c r="E64" s="8">
        <v>1.0265168886108578</v>
      </c>
      <c r="F64" s="8">
        <v>1.8523689292626198</v>
      </c>
      <c r="G64" s="12">
        <v>16.799229847303771</v>
      </c>
      <c r="H64" s="12">
        <v>63.75671811111431</v>
      </c>
      <c r="I64" s="8">
        <v>0.17238565457075808</v>
      </c>
      <c r="J64" s="8">
        <v>5.3740000000000003E-2</v>
      </c>
      <c r="K64" s="8">
        <v>3.083833194331989</v>
      </c>
      <c r="L64" s="8">
        <v>1.2711233219528271</v>
      </c>
      <c r="M64" s="8">
        <v>0.83426816096682788</v>
      </c>
      <c r="N64">
        <v>122</v>
      </c>
      <c r="O64">
        <v>75</v>
      </c>
      <c r="P64" s="14">
        <v>6.6578461597417635E-2</v>
      </c>
      <c r="Q64" s="8">
        <v>6.3942257900153399</v>
      </c>
      <c r="R64">
        <v>30</v>
      </c>
      <c r="S64">
        <v>21</v>
      </c>
      <c r="T64">
        <v>161</v>
      </c>
      <c r="U64">
        <v>147</v>
      </c>
      <c r="V64">
        <v>112</v>
      </c>
      <c r="W64" s="12">
        <v>29.400234634524583</v>
      </c>
      <c r="X64" s="9">
        <v>154.76535984758132</v>
      </c>
      <c r="Y64" s="12">
        <v>18.112454976785198</v>
      </c>
      <c r="Z64">
        <v>0.4</v>
      </c>
      <c r="AA64" s="9">
        <v>506.32502189781025</v>
      </c>
      <c r="AB64">
        <v>23</v>
      </c>
      <c r="AC64">
        <v>13.6</v>
      </c>
      <c r="AD64">
        <v>0.8</v>
      </c>
      <c r="AE64" s="12">
        <f t="shared" si="20"/>
        <v>8.8884814006898267</v>
      </c>
      <c r="AF64" s="14">
        <f t="shared" si="21"/>
        <v>4.5002063003580839E-2</v>
      </c>
      <c r="AG64" s="8">
        <f t="shared" si="22"/>
        <v>1.6266666666666667</v>
      </c>
      <c r="AH64" s="8">
        <f t="shared" si="23"/>
        <v>18.113330358941287</v>
      </c>
      <c r="AI64" s="9">
        <f t="shared" si="4"/>
        <v>56.964176339336753</v>
      </c>
      <c r="AJ64" s="8">
        <f t="shared" si="24"/>
        <v>2.3626083076879936</v>
      </c>
      <c r="AK64" s="8">
        <f t="shared" si="25"/>
        <v>2.5876186227058979</v>
      </c>
      <c r="AL64" s="14">
        <f t="shared" si="26"/>
        <v>0.66274681623516873</v>
      </c>
      <c r="AM64" s="13">
        <f t="shared" si="27"/>
        <v>5.8065273711016968E-3</v>
      </c>
    </row>
    <row r="65" spans="1:39">
      <c r="A65" t="s">
        <v>40</v>
      </c>
      <c r="C65" t="s">
        <v>128</v>
      </c>
      <c r="D65" s="8">
        <v>0.1603</v>
      </c>
      <c r="E65" s="8">
        <v>1.3514981081840747</v>
      </c>
      <c r="F65" s="8">
        <v>4.3749149549954724</v>
      </c>
      <c r="G65" s="12">
        <v>13.495291103422522</v>
      </c>
      <c r="H65" s="12">
        <v>32.374790718098758</v>
      </c>
      <c r="I65" s="8">
        <v>1.3987384804611389</v>
      </c>
      <c r="J65" s="8">
        <v>0.84079999999999999</v>
      </c>
      <c r="K65" s="8">
        <v>1.703833429364179</v>
      </c>
      <c r="L65" s="8">
        <v>12.782293527114616</v>
      </c>
      <c r="M65" s="8">
        <v>4.3454676541027704</v>
      </c>
      <c r="N65">
        <v>534</v>
      </c>
      <c r="O65">
        <v>32</v>
      </c>
      <c r="P65" s="14">
        <v>0.17058101263507883</v>
      </c>
      <c r="Q65" s="8">
        <v>9.2910096121773833</v>
      </c>
      <c r="R65">
        <v>11</v>
      </c>
      <c r="S65">
        <v>138</v>
      </c>
      <c r="T65">
        <v>90</v>
      </c>
      <c r="U65">
        <v>36</v>
      </c>
      <c r="V65">
        <v>756</v>
      </c>
      <c r="W65" s="12">
        <v>27.420090766394281</v>
      </c>
      <c r="X65" s="9">
        <v>326.48676557450938</v>
      </c>
      <c r="Y65" s="9">
        <v>149.32640460498317</v>
      </c>
      <c r="Z65">
        <v>2.2000000000000002</v>
      </c>
      <c r="AA65" s="9">
        <v>797.51194160583941</v>
      </c>
      <c r="AB65">
        <v>7</v>
      </c>
      <c r="AC65" s="12">
        <v>7</v>
      </c>
      <c r="AD65">
        <v>1.3</v>
      </c>
      <c r="AE65" s="12">
        <f t="shared" si="20"/>
        <v>7.14036566318652</v>
      </c>
      <c r="AF65" s="14">
        <f t="shared" si="21"/>
        <v>0.30810747008973344</v>
      </c>
      <c r="AG65" s="8">
        <f t="shared" si="22"/>
        <v>16.6875</v>
      </c>
      <c r="AH65" s="8">
        <f t="shared" si="23"/>
        <v>12.604396503670911</v>
      </c>
      <c r="AI65" s="9">
        <f t="shared" si="4"/>
        <v>111.6906303156938</v>
      </c>
      <c r="AJ65" s="8">
        <f t="shared" si="24"/>
        <v>19.32674130562873</v>
      </c>
      <c r="AK65" s="8">
        <f t="shared" si="25"/>
        <v>0.9803419502855153</v>
      </c>
      <c r="AL65" s="14">
        <f t="shared" si="26"/>
        <v>0.51855228415536481</v>
      </c>
      <c r="AM65" s="13">
        <f t="shared" si="27"/>
        <v>1.8519127642120853E-2</v>
      </c>
    </row>
    <row r="66" spans="1:39">
      <c r="A66" t="s">
        <v>41</v>
      </c>
      <c r="C66" t="s">
        <v>128</v>
      </c>
      <c r="D66" s="8">
        <v>0.52680000000000005</v>
      </c>
      <c r="E66" s="8">
        <v>0.61157532458097807</v>
      </c>
      <c r="F66" s="8">
        <v>2.0815378310896859</v>
      </c>
      <c r="G66" s="12">
        <v>24.990911718967439</v>
      </c>
      <c r="H66" s="12">
        <v>54.823484132632039</v>
      </c>
      <c r="I66" s="8">
        <v>0.17051779133735012</v>
      </c>
      <c r="J66" s="8">
        <v>3.7519999999999998E-2</v>
      </c>
      <c r="K66" s="8">
        <v>5.2557962963283682</v>
      </c>
      <c r="L66" s="8">
        <v>0.70591644633311101</v>
      </c>
      <c r="M66" s="8">
        <v>1.1223391592522196</v>
      </c>
      <c r="N66">
        <v>159</v>
      </c>
      <c r="O66">
        <v>100</v>
      </c>
      <c r="P66" s="14">
        <v>5.6692772870296455E-2</v>
      </c>
      <c r="Q66" s="8">
        <v>5.8079852635632436</v>
      </c>
      <c r="R66">
        <v>34</v>
      </c>
      <c r="S66">
        <v>17</v>
      </c>
      <c r="T66">
        <v>93</v>
      </c>
      <c r="U66">
        <v>195</v>
      </c>
      <c r="V66">
        <v>93</v>
      </c>
      <c r="W66" s="12">
        <v>38.944234671477382</v>
      </c>
      <c r="X66" s="9">
        <v>258.47672765607274</v>
      </c>
      <c r="Y66" s="12">
        <v>23.022368570024799</v>
      </c>
      <c r="Z66">
        <v>1.4</v>
      </c>
      <c r="AA66" s="9">
        <v>798.51258394160607</v>
      </c>
      <c r="AB66">
        <v>14</v>
      </c>
      <c r="AC66">
        <v>15.8</v>
      </c>
      <c r="AD66">
        <v>4.0999999999999996</v>
      </c>
      <c r="AE66" s="12">
        <f t="shared" si="20"/>
        <v>13.222704613210286</v>
      </c>
      <c r="AF66" s="14">
        <f t="shared" si="21"/>
        <v>0.10587849013894743</v>
      </c>
      <c r="AG66" s="8">
        <f t="shared" si="22"/>
        <v>1.59</v>
      </c>
      <c r="AH66" s="8">
        <f t="shared" si="23"/>
        <v>7.0333568449443646</v>
      </c>
      <c r="AI66" s="9">
        <f t="shared" si="4"/>
        <v>60.389504817633409</v>
      </c>
      <c r="AJ66" s="8">
        <f t="shared" si="24"/>
        <v>1.2856673802586474</v>
      </c>
      <c r="AK66" s="8">
        <f t="shared" si="25"/>
        <v>1.0587849013894743</v>
      </c>
      <c r="AL66" s="14">
        <f t="shared" si="26"/>
        <v>0.76307518233414839</v>
      </c>
      <c r="AM66" s="13">
        <f t="shared" si="27"/>
        <v>3.3236684348268378E-3</v>
      </c>
    </row>
    <row r="67" spans="1:39">
      <c r="A67" t="s">
        <v>42</v>
      </c>
      <c r="C67" t="s">
        <v>128</v>
      </c>
      <c r="D67" s="8">
        <v>0.40260000000000001</v>
      </c>
      <c r="E67" s="8">
        <v>0.86749476743785559</v>
      </c>
      <c r="F67" s="8">
        <v>1.7158674484657346</v>
      </c>
      <c r="G67" s="12">
        <v>15.62217620571732</v>
      </c>
      <c r="H67" s="12">
        <v>69.971770189306966</v>
      </c>
      <c r="I67" s="8">
        <v>0.1311819167431636</v>
      </c>
      <c r="J67" s="8">
        <v>2.6839999999999999E-2</v>
      </c>
      <c r="K67" s="8">
        <v>2.3341972512792233</v>
      </c>
      <c r="L67" s="8">
        <v>0.99977841452195038</v>
      </c>
      <c r="M67" s="8">
        <v>0.64622150731359518</v>
      </c>
      <c r="N67">
        <v>63</v>
      </c>
      <c r="O67">
        <v>76</v>
      </c>
      <c r="P67" s="14">
        <v>5.5221175701805715E-2</v>
      </c>
      <c r="Q67" s="8">
        <v>5.4342041267031957</v>
      </c>
      <c r="R67">
        <v>43</v>
      </c>
      <c r="S67">
        <v>13</v>
      </c>
      <c r="T67">
        <v>114</v>
      </c>
      <c r="U67">
        <v>98</v>
      </c>
      <c r="V67">
        <v>73</v>
      </c>
      <c r="W67" s="12">
        <v>28.634546984538165</v>
      </c>
      <c r="X67" s="9">
        <v>197.36300814625915</v>
      </c>
      <c r="Y67" s="12">
        <v>13.888949181386206</v>
      </c>
      <c r="Z67">
        <v>2.4</v>
      </c>
      <c r="AA67" s="9">
        <v>396.25436496350363</v>
      </c>
      <c r="AB67">
        <v>26</v>
      </c>
      <c r="AC67">
        <v>11.4</v>
      </c>
      <c r="AD67">
        <v>3.4</v>
      </c>
      <c r="AE67" s="12">
        <f t="shared" si="20"/>
        <v>8.2657016961467313</v>
      </c>
      <c r="AF67" s="14">
        <f t="shared" si="21"/>
        <v>0.29035647404488618</v>
      </c>
      <c r="AG67" s="8">
        <f t="shared" si="22"/>
        <v>0.82894736842105265</v>
      </c>
      <c r="AH67" s="8">
        <f t="shared" si="23"/>
        <v>13.791932517132093</v>
      </c>
      <c r="AI67" s="9">
        <f t="shared" si="4"/>
        <v>47.939591764874329</v>
      </c>
      <c r="AJ67" s="8">
        <f t="shared" si="24"/>
        <v>1.5727642344098001</v>
      </c>
      <c r="AK67" s="8">
        <f t="shared" si="25"/>
        <v>3.1455284688196001</v>
      </c>
      <c r="AL67" s="14">
        <f t="shared" si="26"/>
        <v>0.68262776070273323</v>
      </c>
      <c r="AM67" s="13">
        <f t="shared" si="27"/>
        <v>5.1788843247381946E-3</v>
      </c>
    </row>
    <row r="68" spans="1:39">
      <c r="A68" t="s">
        <v>43</v>
      </c>
      <c r="C68" t="s">
        <v>128</v>
      </c>
      <c r="D68" s="8">
        <v>0.46870000000000001</v>
      </c>
      <c r="E68" s="8">
        <v>0.39698823992918947</v>
      </c>
      <c r="F68" s="8">
        <v>1.3082526867283903</v>
      </c>
      <c r="G68" s="12">
        <v>20.319329144549748</v>
      </c>
      <c r="H68" s="12">
        <v>63.168012183844795</v>
      </c>
      <c r="I68" s="8">
        <v>0.13492276922104082</v>
      </c>
      <c r="J68" s="8">
        <v>4.1270000000000001E-2</v>
      </c>
      <c r="K68" s="8">
        <v>3.7634469405773374</v>
      </c>
      <c r="L68" s="8">
        <v>0.42371230014399275</v>
      </c>
      <c r="M68" s="8">
        <v>0.82057686814502961</v>
      </c>
      <c r="N68">
        <v>91</v>
      </c>
      <c r="O68">
        <v>66</v>
      </c>
      <c r="P68" s="14">
        <v>0.12930471417717235</v>
      </c>
      <c r="Q68" s="8">
        <v>5.0321758157075704</v>
      </c>
      <c r="R68">
        <v>40</v>
      </c>
      <c r="S68">
        <v>18</v>
      </c>
      <c r="T68">
        <v>102</v>
      </c>
      <c r="U68">
        <v>158</v>
      </c>
      <c r="V68">
        <v>171</v>
      </c>
      <c r="W68" s="12">
        <v>36.038328503181667</v>
      </c>
      <c r="X68" s="9">
        <v>223.00875764975351</v>
      </c>
      <c r="Y68" s="12">
        <v>17.00097053367432</v>
      </c>
      <c r="Z68">
        <v>0.8</v>
      </c>
      <c r="AA68" s="9">
        <v>627.40274452554752</v>
      </c>
      <c r="AB68">
        <v>16</v>
      </c>
      <c r="AC68">
        <v>13.2</v>
      </c>
      <c r="AD68">
        <v>1.8</v>
      </c>
      <c r="AE68" s="12">
        <f t="shared" si="20"/>
        <v>10.750967801349073</v>
      </c>
      <c r="AF68" s="14">
        <f t="shared" si="21"/>
        <v>7.4411905493718705E-2</v>
      </c>
      <c r="AG68" s="8">
        <f t="shared" si="22"/>
        <v>1.3787878787878789</v>
      </c>
      <c r="AH68" s="8">
        <f t="shared" si="23"/>
        <v>9.4875179504491349</v>
      </c>
      <c r="AI68" s="9">
        <f t="shared" si="4"/>
        <v>58.357792165168476</v>
      </c>
      <c r="AJ68" s="8">
        <f t="shared" si="24"/>
        <v>1.6742678736086709</v>
      </c>
      <c r="AK68" s="8">
        <f t="shared" si="25"/>
        <v>1.488238109874374</v>
      </c>
      <c r="AL68" s="14">
        <f t="shared" si="26"/>
        <v>0.74814280634530494</v>
      </c>
      <c r="AM68" s="13">
        <f t="shared" si="27"/>
        <v>9.3234594682597462E-3</v>
      </c>
    </row>
    <row r="69" spans="1:39">
      <c r="A69" t="s">
        <v>44</v>
      </c>
      <c r="C69" t="s">
        <v>128</v>
      </c>
      <c r="D69" s="8">
        <v>0.51759999999999995</v>
      </c>
      <c r="E69" s="8">
        <v>0.26552013122890905</v>
      </c>
      <c r="F69" s="8">
        <v>2.225503327145252</v>
      </c>
      <c r="G69" s="12">
        <v>19.096929737472593</v>
      </c>
      <c r="H69" s="12">
        <v>60.765897003676379</v>
      </c>
      <c r="I69" s="8">
        <v>0.14816457621899187</v>
      </c>
      <c r="J69" s="8">
        <v>2.7089999999999999E-2</v>
      </c>
      <c r="K69" s="8">
        <v>3.6762834680750607</v>
      </c>
      <c r="L69" s="8">
        <v>1.5722464203697188</v>
      </c>
      <c r="M69" s="8">
        <v>0.80675130799725392</v>
      </c>
      <c r="N69">
        <v>96</v>
      </c>
      <c r="O69">
        <v>77</v>
      </c>
      <c r="P69" s="14">
        <v>9.2252187913640066E-2</v>
      </c>
      <c r="Q69" s="8">
        <v>7.1466405296417674</v>
      </c>
      <c r="R69">
        <v>41</v>
      </c>
      <c r="S69">
        <v>19</v>
      </c>
      <c r="T69">
        <v>150</v>
      </c>
      <c r="U69">
        <v>144</v>
      </c>
      <c r="V69">
        <v>83</v>
      </c>
      <c r="W69" s="12">
        <v>28.853185320065013</v>
      </c>
      <c r="X69" s="9">
        <v>140.47765687968601</v>
      </c>
      <c r="Y69" s="12">
        <v>15.100357433873386</v>
      </c>
      <c r="Z69">
        <v>0.4</v>
      </c>
      <c r="AA69" s="9">
        <v>596.38283211678834</v>
      </c>
      <c r="AB69">
        <v>19</v>
      </c>
      <c r="AC69">
        <v>12.2</v>
      </c>
      <c r="AD69">
        <v>2.4</v>
      </c>
      <c r="AE69" s="12">
        <f t="shared" si="20"/>
        <v>10.104195628292377</v>
      </c>
      <c r="AF69" s="14">
        <f t="shared" si="21"/>
        <v>3.9587515396077161E-2</v>
      </c>
      <c r="AG69" s="8">
        <f t="shared" si="22"/>
        <v>1.2467532467532467</v>
      </c>
      <c r="AH69" s="8">
        <f t="shared" si="23"/>
        <v>14.845318273528935</v>
      </c>
      <c r="AI69" s="9">
        <f t="shared" si="4"/>
        <v>59.023286370948647</v>
      </c>
      <c r="AJ69" s="8">
        <f t="shared" si="24"/>
        <v>1.880406981313665</v>
      </c>
      <c r="AK69" s="8">
        <f t="shared" si="25"/>
        <v>1.880406981313665</v>
      </c>
      <c r="AL69" s="14">
        <f t="shared" si="26"/>
        <v>0.66591683361647525</v>
      </c>
      <c r="AM69" s="13">
        <f t="shared" si="27"/>
        <v>7.0775870336299024E-3</v>
      </c>
    </row>
    <row r="70" spans="1:39">
      <c r="A70" t="s">
        <v>45</v>
      </c>
      <c r="C70" t="s">
        <v>128</v>
      </c>
      <c r="D70" s="8">
        <v>0.55259999999999998</v>
      </c>
      <c r="E70" s="8">
        <v>0.4363213211103063</v>
      </c>
      <c r="F70" s="8">
        <v>1.4097017425010043</v>
      </c>
      <c r="G70" s="12">
        <v>20.854521276108454</v>
      </c>
      <c r="H70" s="12">
        <v>63.232384064300938</v>
      </c>
      <c r="I70" s="8">
        <v>0.14649396751334343</v>
      </c>
      <c r="J70" s="8">
        <v>4.2360000000000002E-2</v>
      </c>
      <c r="K70" s="8">
        <v>4.2291870530943809</v>
      </c>
      <c r="L70" s="8">
        <v>9.3820152292166364E-2</v>
      </c>
      <c r="M70" s="8">
        <v>0.97099435975743886</v>
      </c>
      <c r="N70">
        <v>143</v>
      </c>
      <c r="O70">
        <v>85</v>
      </c>
      <c r="P70" s="14">
        <v>3.7558456993484694E-2</v>
      </c>
      <c r="Q70" s="8">
        <v>4.1519525602342346</v>
      </c>
      <c r="R70">
        <v>34</v>
      </c>
      <c r="S70">
        <v>30</v>
      </c>
      <c r="T70">
        <v>110</v>
      </c>
      <c r="U70">
        <v>208</v>
      </c>
      <c r="V70">
        <v>78</v>
      </c>
      <c r="W70" s="12">
        <v>33.809445600967223</v>
      </c>
      <c r="X70" s="9">
        <v>180.03697403736683</v>
      </c>
      <c r="Y70" s="12">
        <v>19.935155196694478</v>
      </c>
      <c r="Z70">
        <v>0.3</v>
      </c>
      <c r="AA70" s="9">
        <v>731.46954744525556</v>
      </c>
      <c r="AB70">
        <v>19</v>
      </c>
      <c r="AC70">
        <v>15.8</v>
      </c>
      <c r="AD70">
        <v>3.9</v>
      </c>
      <c r="AE70" s="12">
        <f t="shared" si="20"/>
        <v>11.034138241327225</v>
      </c>
      <c r="AF70" s="14">
        <f t="shared" si="21"/>
        <v>2.7188348871358251E-2</v>
      </c>
      <c r="AG70" s="8">
        <f t="shared" si="22"/>
        <v>1.6823529411764706</v>
      </c>
      <c r="AH70" s="8">
        <f t="shared" si="23"/>
        <v>9.9690612528313594</v>
      </c>
      <c r="AI70" s="9">
        <f t="shared" ref="AI70:AI91" si="28">AA70/AE70</f>
        <v>66.291497482387157</v>
      </c>
      <c r="AJ70" s="8">
        <f t="shared" si="24"/>
        <v>2.7188348871358254</v>
      </c>
      <c r="AK70" s="8">
        <f t="shared" si="25"/>
        <v>1.7219287618526893</v>
      </c>
      <c r="AL70" s="14">
        <f t="shared" si="26"/>
        <v>0.79003093678969483</v>
      </c>
      <c r="AM70" s="13">
        <f t="shared" si="27"/>
        <v>2.6386367746996562E-3</v>
      </c>
    </row>
    <row r="71" spans="1:39">
      <c r="A71" t="s">
        <v>35</v>
      </c>
      <c r="C71" t="s">
        <v>128</v>
      </c>
      <c r="D71" s="8">
        <v>0.51370000000000005</v>
      </c>
      <c r="E71" s="8">
        <v>0.85565652544672444</v>
      </c>
      <c r="F71" s="8">
        <v>1.9093177278651599</v>
      </c>
      <c r="G71" s="12">
        <v>19.945327439910397</v>
      </c>
      <c r="H71" s="12">
        <v>63.054502863452335</v>
      </c>
      <c r="I71" s="8">
        <v>0.16028177858475134</v>
      </c>
      <c r="J71" s="8">
        <v>3.4639999999999997E-2</v>
      </c>
      <c r="K71" s="8">
        <v>3.7052700632372804</v>
      </c>
      <c r="L71" s="8">
        <v>0.7507249718768132</v>
      </c>
      <c r="M71" s="8">
        <v>0.88338980695662395</v>
      </c>
      <c r="N71">
        <v>119</v>
      </c>
      <c r="O71">
        <v>71</v>
      </c>
      <c r="P71" s="14">
        <v>4.7398129546221648E-2</v>
      </c>
      <c r="Q71" s="8">
        <v>5.3254454802031699</v>
      </c>
      <c r="R71">
        <v>37</v>
      </c>
      <c r="S71">
        <v>19</v>
      </c>
      <c r="T71">
        <v>181</v>
      </c>
      <c r="U71">
        <v>159</v>
      </c>
      <c r="V71">
        <v>81</v>
      </c>
      <c r="W71" s="12">
        <v>32.721741610318276</v>
      </c>
      <c r="X71" s="9">
        <v>209.98842869631162</v>
      </c>
      <c r="Y71" s="12">
        <v>17.927296892620006</v>
      </c>
      <c r="Z71">
        <v>0.4</v>
      </c>
      <c r="AA71" s="9">
        <v>605.3886131386862</v>
      </c>
      <c r="AB71">
        <v>19</v>
      </c>
      <c r="AC71">
        <v>13.8</v>
      </c>
      <c r="AD71">
        <v>3.1</v>
      </c>
      <c r="AE71" s="12">
        <f t="shared" si="20"/>
        <v>10.553083301539893</v>
      </c>
      <c r="AF71" s="14">
        <f t="shared" si="21"/>
        <v>3.7903614381744957E-2</v>
      </c>
      <c r="AG71" s="8">
        <f t="shared" si="22"/>
        <v>1.676056338028169</v>
      </c>
      <c r="AH71" s="8">
        <f t="shared" si="23"/>
        <v>17.15138550773959</v>
      </c>
      <c r="AI71" s="9">
        <f t="shared" si="28"/>
        <v>57.366041358770346</v>
      </c>
      <c r="AJ71" s="8">
        <f t="shared" si="24"/>
        <v>1.8004216831328854</v>
      </c>
      <c r="AK71" s="8">
        <f t="shared" si="25"/>
        <v>1.8004216831328854</v>
      </c>
      <c r="AL71" s="14">
        <f t="shared" si="26"/>
        <v>0.73726050466013704</v>
      </c>
      <c r="AM71" s="13">
        <f t="shared" si="27"/>
        <v>3.4817062494883278E-3</v>
      </c>
    </row>
    <row r="72" spans="1:39">
      <c r="A72" t="s">
        <v>36</v>
      </c>
      <c r="C72" t="s">
        <v>128</v>
      </c>
      <c r="D72" s="8">
        <v>0.55700000000000005</v>
      </c>
      <c r="E72" s="8">
        <v>0.10674790812951869</v>
      </c>
      <c r="F72" s="8">
        <v>3.222040776212256</v>
      </c>
      <c r="G72" s="12">
        <v>20.834822112267315</v>
      </c>
      <c r="H72" s="12">
        <v>51.357239309614776</v>
      </c>
      <c r="I72" s="8">
        <v>0.2077090606417277</v>
      </c>
      <c r="J72" s="8">
        <v>2.0979999999999999E-2</v>
      </c>
      <c r="K72" s="8">
        <v>3.7861441944644607</v>
      </c>
      <c r="L72" s="8">
        <v>1.462888435171956</v>
      </c>
      <c r="M72" s="8">
        <v>0.82754788038325799</v>
      </c>
      <c r="N72">
        <v>168</v>
      </c>
      <c r="O72">
        <v>101</v>
      </c>
      <c r="P72" s="14">
        <v>9.314260105016578E-2</v>
      </c>
      <c r="Q72" s="8">
        <v>11.969080550667352</v>
      </c>
      <c r="R72">
        <v>55</v>
      </c>
      <c r="S72">
        <v>28</v>
      </c>
      <c r="T72">
        <v>222</v>
      </c>
      <c r="U72">
        <v>143</v>
      </c>
      <c r="V72">
        <v>61</v>
      </c>
      <c r="W72" s="12">
        <v>31.504151358901787</v>
      </c>
      <c r="X72" s="9">
        <v>118.6381010250356</v>
      </c>
      <c r="Y72" s="12">
        <v>12.300912178710318</v>
      </c>
      <c r="Z72">
        <v>0.2</v>
      </c>
      <c r="AA72" s="9">
        <v>718.4611970802921</v>
      </c>
      <c r="AB72">
        <v>15</v>
      </c>
      <c r="AC72">
        <v>15.5</v>
      </c>
      <c r="AD72">
        <v>3</v>
      </c>
      <c r="AE72" s="12">
        <f t="shared" si="20"/>
        <v>11.023715403316039</v>
      </c>
      <c r="AF72" s="14">
        <f t="shared" si="21"/>
        <v>1.8142703497210939E-2</v>
      </c>
      <c r="AG72" s="8">
        <f t="shared" si="22"/>
        <v>1.6633663366336633</v>
      </c>
      <c r="AH72" s="8">
        <f t="shared" si="23"/>
        <v>20.138400881904143</v>
      </c>
      <c r="AI72" s="9">
        <f t="shared" si="28"/>
        <v>65.174142364394868</v>
      </c>
      <c r="AJ72" s="8">
        <f t="shared" si="24"/>
        <v>2.5399784896095312</v>
      </c>
      <c r="AK72" s="8">
        <f t="shared" si="25"/>
        <v>1.3607027622908203</v>
      </c>
      <c r="AL72" s="14">
        <f t="shared" si="26"/>
        <v>0.56630889723839062</v>
      </c>
      <c r="AM72" s="13">
        <f t="shared" si="27"/>
        <v>6.5498395108998676E-3</v>
      </c>
    </row>
    <row r="73" spans="1:39">
      <c r="A73" t="s">
        <v>25</v>
      </c>
      <c r="C73" t="s">
        <v>129</v>
      </c>
      <c r="D73" s="8">
        <v>0.75190000000000001</v>
      </c>
      <c r="E73" s="8">
        <v>0.74620620049889064</v>
      </c>
      <c r="F73" s="8">
        <v>2.5243493351800965</v>
      </c>
      <c r="G73" s="12">
        <v>20.576112496551499</v>
      </c>
      <c r="H73" s="12">
        <v>58.563791079187183</v>
      </c>
      <c r="I73" s="8">
        <v>0.20435569067248807</v>
      </c>
      <c r="J73" s="8">
        <v>3.0290000000000001E-2</v>
      </c>
      <c r="K73" s="8">
        <v>3.9806944429805911</v>
      </c>
      <c r="L73" s="8">
        <v>0.95700678589289134</v>
      </c>
      <c r="M73" s="8">
        <v>0.93501531094817403</v>
      </c>
      <c r="N73">
        <v>149</v>
      </c>
      <c r="O73">
        <v>86</v>
      </c>
      <c r="P73" s="14">
        <v>5.470739173764954E-2</v>
      </c>
      <c r="Q73" s="8">
        <v>7.6341779835382413</v>
      </c>
      <c r="R73">
        <v>47</v>
      </c>
      <c r="S73">
        <v>32</v>
      </c>
      <c r="T73">
        <v>162</v>
      </c>
      <c r="U73">
        <v>167</v>
      </c>
      <c r="V73">
        <v>78</v>
      </c>
      <c r="W73" s="12">
        <v>34.400068373540194</v>
      </c>
      <c r="X73" s="9">
        <v>151.83382499276121</v>
      </c>
      <c r="Y73" s="12">
        <v>16.519842212567074</v>
      </c>
      <c r="Z73">
        <v>0.2</v>
      </c>
      <c r="AA73" s="9">
        <v>690.44321167883231</v>
      </c>
      <c r="AB73">
        <v>22</v>
      </c>
      <c r="AC73">
        <v>15.5</v>
      </c>
      <c r="AD73">
        <v>2.4</v>
      </c>
      <c r="AE73" s="12">
        <f t="shared" si="20"/>
        <v>10.886832008757407</v>
      </c>
      <c r="AF73" s="14">
        <f t="shared" si="21"/>
        <v>1.8370817133865874E-2</v>
      </c>
      <c r="AG73" s="8">
        <f t="shared" si="22"/>
        <v>1.7325581395348837</v>
      </c>
      <c r="AH73" s="8">
        <f t="shared" si="23"/>
        <v>14.880361878431357</v>
      </c>
      <c r="AI73" s="9">
        <f t="shared" si="28"/>
        <v>63.42002991535437</v>
      </c>
      <c r="AJ73" s="8">
        <f t="shared" si="24"/>
        <v>2.9393307414185399</v>
      </c>
      <c r="AK73" s="8">
        <f t="shared" si="25"/>
        <v>2.0207898847252461</v>
      </c>
      <c r="AL73" s="14">
        <f t="shared" si="26"/>
        <v>0.66922472893710805</v>
      </c>
      <c r="AM73" s="13">
        <f t="shared" si="27"/>
        <v>3.8954243778415677E-3</v>
      </c>
    </row>
    <row r="74" spans="1:39">
      <c r="A74" t="s">
        <v>27</v>
      </c>
      <c r="C74" t="s">
        <v>129</v>
      </c>
      <c r="D74" s="8">
        <v>0.78420000000000001</v>
      </c>
      <c r="E74" s="8">
        <v>1.0384659747561871</v>
      </c>
      <c r="F74" s="8">
        <v>2.4181061849123808</v>
      </c>
      <c r="G74" s="12">
        <v>20.276126040999433</v>
      </c>
      <c r="H74" s="12">
        <v>58.94473198553014</v>
      </c>
      <c r="I74" s="8">
        <v>0.17094143772815321</v>
      </c>
      <c r="J74" s="8">
        <v>3.773E-2</v>
      </c>
      <c r="K74" s="8">
        <v>3.727851860347124</v>
      </c>
      <c r="L74" s="8">
        <v>0.93171389741714983</v>
      </c>
      <c r="M74" s="8">
        <v>0.93683140805894149</v>
      </c>
      <c r="N74">
        <v>157</v>
      </c>
      <c r="O74">
        <v>94</v>
      </c>
      <c r="P74" s="14">
        <v>4.6437030802406049E-2</v>
      </c>
      <c r="Q74" s="8">
        <v>7.6366383501789521</v>
      </c>
      <c r="R74">
        <v>62</v>
      </c>
      <c r="S74">
        <v>35</v>
      </c>
      <c r="T74">
        <v>219</v>
      </c>
      <c r="U74">
        <v>173</v>
      </c>
      <c r="V74">
        <v>84</v>
      </c>
      <c r="W74" s="12">
        <v>33.951260580547292</v>
      </c>
      <c r="X74" s="9">
        <v>151.51028640043324</v>
      </c>
      <c r="Y74" s="12">
        <v>17.570879324978115</v>
      </c>
      <c r="Z74">
        <v>0.2</v>
      </c>
      <c r="AA74" s="9">
        <v>851.54662773722634</v>
      </c>
      <c r="AB74">
        <v>22</v>
      </c>
      <c r="AC74">
        <v>16.3</v>
      </c>
      <c r="AD74">
        <v>3.5</v>
      </c>
      <c r="AE74" s="12">
        <f t="shared" si="20"/>
        <v>10.728109016401817</v>
      </c>
      <c r="AF74" s="14">
        <f t="shared" si="21"/>
        <v>1.8642614434121359E-2</v>
      </c>
      <c r="AG74" s="8">
        <f t="shared" si="22"/>
        <v>1.6702127659574468</v>
      </c>
      <c r="AH74" s="8">
        <f t="shared" si="23"/>
        <v>20.413662805362886</v>
      </c>
      <c r="AI74" s="9">
        <f t="shared" si="28"/>
        <v>79.37527726790691</v>
      </c>
      <c r="AJ74" s="8">
        <f t="shared" si="24"/>
        <v>3.2624575259712376</v>
      </c>
      <c r="AK74" s="8">
        <f t="shared" si="25"/>
        <v>2.0506875877533495</v>
      </c>
      <c r="AL74" s="14">
        <f t="shared" si="26"/>
        <v>0.6661595705272606</v>
      </c>
      <c r="AM74" s="13">
        <f t="shared" si="27"/>
        <v>3.3554560492816791E-3</v>
      </c>
    </row>
    <row r="75" spans="1:39">
      <c r="A75" t="s">
        <v>28</v>
      </c>
      <c r="C75" t="s">
        <v>129</v>
      </c>
      <c r="D75" s="8">
        <v>0.71140000000000003</v>
      </c>
      <c r="E75" s="8">
        <v>1.0035943681901254</v>
      </c>
      <c r="F75" s="8">
        <v>2.2267058099857171</v>
      </c>
      <c r="G75" s="12">
        <v>18.916393104330432</v>
      </c>
      <c r="H75" s="12">
        <v>62.516770232954258</v>
      </c>
      <c r="I75" s="8">
        <v>0.16673515549856505</v>
      </c>
      <c r="J75" s="8">
        <v>2.2509999999999999E-2</v>
      </c>
      <c r="K75" s="8">
        <v>3.371406691173529</v>
      </c>
      <c r="L75" s="8">
        <v>0.83331218941651952</v>
      </c>
      <c r="M75" s="8">
        <v>0.90542154930680419</v>
      </c>
      <c r="N75">
        <v>119</v>
      </c>
      <c r="O75">
        <v>83</v>
      </c>
      <c r="P75" s="14">
        <v>4.2770272456337133E-2</v>
      </c>
      <c r="Q75" s="8">
        <v>6.7619551883098943</v>
      </c>
      <c r="R75">
        <v>48</v>
      </c>
      <c r="S75">
        <v>29</v>
      </c>
      <c r="T75">
        <v>180</v>
      </c>
      <c r="U75">
        <v>162</v>
      </c>
      <c r="V75">
        <v>87</v>
      </c>
      <c r="W75" s="12">
        <v>37.269981890898904</v>
      </c>
      <c r="X75" s="9">
        <v>162.52083032079969</v>
      </c>
      <c r="Y75" s="12">
        <v>16.994491851909864</v>
      </c>
      <c r="Z75">
        <v>0.4</v>
      </c>
      <c r="AA75" s="9">
        <v>690.44321167883231</v>
      </c>
      <c r="AB75">
        <v>18</v>
      </c>
      <c r="AC75">
        <v>14.1</v>
      </c>
      <c r="AD75">
        <v>4.5999999999999996</v>
      </c>
      <c r="AE75" s="12">
        <f t="shared" si="20"/>
        <v>10.008673600174832</v>
      </c>
      <c r="AF75" s="14">
        <f t="shared" si="21"/>
        <v>3.9965335665758224E-2</v>
      </c>
      <c r="AG75" s="8">
        <f t="shared" si="22"/>
        <v>1.4337349397590362</v>
      </c>
      <c r="AH75" s="8">
        <f t="shared" si="23"/>
        <v>17.984401049591202</v>
      </c>
      <c r="AI75" s="9">
        <f t="shared" si="28"/>
        <v>68.984486782221737</v>
      </c>
      <c r="AJ75" s="8">
        <f t="shared" si="24"/>
        <v>2.8974868357674715</v>
      </c>
      <c r="AK75" s="8">
        <f t="shared" si="25"/>
        <v>1.7984401049591201</v>
      </c>
      <c r="AL75" s="14">
        <f t="shared" si="26"/>
        <v>0.67761380544252137</v>
      </c>
      <c r="AM75" s="13">
        <f t="shared" si="27"/>
        <v>3.3126517349485406E-3</v>
      </c>
    </row>
    <row r="76" spans="1:39">
      <c r="A76" t="s">
        <v>29</v>
      </c>
      <c r="C76" t="s">
        <v>129</v>
      </c>
      <c r="D76" s="8">
        <v>0.66200000000000003</v>
      </c>
      <c r="E76" s="8">
        <v>0.62704244132881937</v>
      </c>
      <c r="F76" s="8">
        <v>2.1465814561268481</v>
      </c>
      <c r="G76" s="12">
        <v>22.285628166216195</v>
      </c>
      <c r="H76" s="12">
        <v>58.835323885999934</v>
      </c>
      <c r="I76" s="8">
        <v>0.14016655269961828</v>
      </c>
      <c r="J76" s="8">
        <v>4.0419999999999998E-2</v>
      </c>
      <c r="K76" s="8">
        <v>4.746602378897177</v>
      </c>
      <c r="L76" s="8">
        <v>0.48583150207293929</v>
      </c>
      <c r="M76" s="8">
        <v>1.0229671909560449</v>
      </c>
      <c r="N76">
        <v>151</v>
      </c>
      <c r="O76">
        <v>99</v>
      </c>
      <c r="P76" s="14">
        <v>3.766693817859218E-2</v>
      </c>
      <c r="Q76" s="8">
        <v>5.8195209463855093</v>
      </c>
      <c r="R76">
        <v>47</v>
      </c>
      <c r="S76">
        <v>31</v>
      </c>
      <c r="T76">
        <v>183</v>
      </c>
      <c r="U76">
        <v>192</v>
      </c>
      <c r="V76">
        <v>83</v>
      </c>
      <c r="W76" s="12">
        <v>37.594075841462292</v>
      </c>
      <c r="X76" s="9">
        <v>212.0659460674124</v>
      </c>
      <c r="Y76" s="12">
        <v>18.676252701759601</v>
      </c>
      <c r="Z76">
        <v>1.2</v>
      </c>
      <c r="AA76" s="9">
        <v>910.58452554744542</v>
      </c>
      <c r="AB76">
        <v>27</v>
      </c>
      <c r="AC76">
        <v>14.9</v>
      </c>
      <c r="AD76">
        <v>3.7</v>
      </c>
      <c r="AE76" s="12">
        <f t="shared" si="20"/>
        <v>11.791337654082644</v>
      </c>
      <c r="AF76" s="14">
        <f t="shared" si="21"/>
        <v>0.10176962404129872</v>
      </c>
      <c r="AG76" s="8">
        <f t="shared" si="22"/>
        <v>1.5252525252525253</v>
      </c>
      <c r="AH76" s="8">
        <f t="shared" si="23"/>
        <v>15.519867666298056</v>
      </c>
      <c r="AI76" s="9">
        <f t="shared" si="28"/>
        <v>77.224870685656583</v>
      </c>
      <c r="AJ76" s="8">
        <f t="shared" si="24"/>
        <v>2.6290486210668838</v>
      </c>
      <c r="AK76" s="8">
        <f t="shared" si="25"/>
        <v>2.2898165409292215</v>
      </c>
      <c r="AL76" s="14">
        <f t="shared" si="26"/>
        <v>0.74205410814078121</v>
      </c>
      <c r="AM76" s="13">
        <f t="shared" si="27"/>
        <v>2.4763243780504957E-3</v>
      </c>
    </row>
    <row r="77" spans="1:39">
      <c r="A77" t="s">
        <v>30</v>
      </c>
      <c r="C77" t="s">
        <v>129</v>
      </c>
      <c r="D77" s="8">
        <v>0.75949999999999995</v>
      </c>
      <c r="E77" s="8">
        <v>0.7680347838571876</v>
      </c>
      <c r="F77" s="8">
        <v>2.1384978704336817</v>
      </c>
      <c r="G77" s="12">
        <v>21.723105240847364</v>
      </c>
      <c r="H77" s="12">
        <v>59.094280046903954</v>
      </c>
      <c r="I77" s="8">
        <v>0.15532378046805062</v>
      </c>
      <c r="J77" s="8">
        <v>3.3410000000000002E-2</v>
      </c>
      <c r="K77" s="8">
        <v>4.7044331314434649</v>
      </c>
      <c r="L77" s="8">
        <v>0.50520692809404477</v>
      </c>
      <c r="M77" s="8">
        <v>0.99499163671462632</v>
      </c>
      <c r="N77">
        <v>143</v>
      </c>
      <c r="O77">
        <v>101</v>
      </c>
      <c r="P77" s="14">
        <v>3.7826620664232882E-2</v>
      </c>
      <c r="Q77" s="8">
        <v>5.7251844942032264</v>
      </c>
      <c r="R77">
        <v>44</v>
      </c>
      <c r="S77">
        <v>36</v>
      </c>
      <c r="T77">
        <v>122</v>
      </c>
      <c r="U77">
        <v>205</v>
      </c>
      <c r="V77">
        <v>82</v>
      </c>
      <c r="W77" s="12">
        <v>36.298106818833219</v>
      </c>
      <c r="X77" s="9">
        <v>164.90472657250564</v>
      </c>
      <c r="Y77" s="12">
        <v>18.502718155129919</v>
      </c>
      <c r="Z77">
        <v>0.2</v>
      </c>
      <c r="AA77" s="9">
        <v>843.54148905109491</v>
      </c>
      <c r="AB77">
        <v>21</v>
      </c>
      <c r="AC77">
        <v>14.7</v>
      </c>
      <c r="AD77">
        <v>4.4000000000000004</v>
      </c>
      <c r="AE77" s="12">
        <f t="shared" si="20"/>
        <v>11.493706476638817</v>
      </c>
      <c r="AF77" s="14">
        <f t="shared" si="21"/>
        <v>1.740082717498519E-2</v>
      </c>
      <c r="AG77" s="8">
        <f t="shared" si="22"/>
        <v>1.4158415841584158</v>
      </c>
      <c r="AH77" s="8">
        <f t="shared" si="23"/>
        <v>10.614504576740966</v>
      </c>
      <c r="AI77" s="9">
        <f t="shared" si="28"/>
        <v>73.391598329538823</v>
      </c>
      <c r="AJ77" s="8">
        <f t="shared" si="24"/>
        <v>3.1321488914973341</v>
      </c>
      <c r="AK77" s="8">
        <f t="shared" si="25"/>
        <v>1.827086853373445</v>
      </c>
      <c r="AL77" s="14">
        <f t="shared" si="26"/>
        <v>0.74025644977141769</v>
      </c>
      <c r="AM77" s="13">
        <f t="shared" si="27"/>
        <v>2.551218948806356E-3</v>
      </c>
    </row>
    <row r="78" spans="1:39">
      <c r="A78" t="s">
        <v>31</v>
      </c>
      <c r="C78" t="s">
        <v>129</v>
      </c>
      <c r="D78" s="8">
        <v>1.141</v>
      </c>
      <c r="E78" s="8">
        <v>0.40386136443805204</v>
      </c>
      <c r="F78" s="8">
        <v>2.2596558873841794</v>
      </c>
      <c r="G78" s="12">
        <v>22.667177625678551</v>
      </c>
      <c r="H78" s="12">
        <v>56.353709177940829</v>
      </c>
      <c r="I78" s="8">
        <v>0.14431144483742755</v>
      </c>
      <c r="J78" s="8">
        <v>2.809E-2</v>
      </c>
      <c r="K78" s="8">
        <v>5.2338565346514923</v>
      </c>
      <c r="L78" s="8">
        <v>0.39287404154609618</v>
      </c>
      <c r="M78" s="8">
        <v>1.0734813192986192</v>
      </c>
      <c r="N78">
        <v>174</v>
      </c>
      <c r="O78">
        <v>125</v>
      </c>
      <c r="P78" s="14">
        <v>4.1243038917347499E-2</v>
      </c>
      <c r="Q78" s="8">
        <v>6.4483493291617808</v>
      </c>
      <c r="R78">
        <v>54</v>
      </c>
      <c r="S78">
        <v>32</v>
      </c>
      <c r="T78">
        <v>130</v>
      </c>
      <c r="U78">
        <v>215</v>
      </c>
      <c r="V78">
        <v>79</v>
      </c>
      <c r="W78" s="12">
        <v>35.083470057130214</v>
      </c>
      <c r="X78" s="9">
        <v>157.07074629387586</v>
      </c>
      <c r="Y78" s="12">
        <v>17.326270448689048</v>
      </c>
      <c r="Z78">
        <v>0.4</v>
      </c>
      <c r="AA78" s="9">
        <v>966.62049635036499</v>
      </c>
      <c r="AB78">
        <v>22</v>
      </c>
      <c r="AC78">
        <v>14.8</v>
      </c>
      <c r="AD78">
        <v>2.1</v>
      </c>
      <c r="AE78" s="12">
        <f t="shared" si="20"/>
        <v>11.993215674962197</v>
      </c>
      <c r="AF78" s="14">
        <f t="shared" si="21"/>
        <v>3.3352189341101034E-2</v>
      </c>
      <c r="AG78" s="8">
        <f t="shared" si="22"/>
        <v>1.3919999999999999</v>
      </c>
      <c r="AH78" s="8">
        <f t="shared" si="23"/>
        <v>10.839461535857835</v>
      </c>
      <c r="AI78" s="9">
        <f t="shared" si="28"/>
        <v>80.597274538166076</v>
      </c>
      <c r="AJ78" s="8">
        <f t="shared" si="24"/>
        <v>2.6681751472880824</v>
      </c>
      <c r="AK78" s="8">
        <f t="shared" si="25"/>
        <v>1.8343704137605568</v>
      </c>
      <c r="AL78" s="14">
        <f t="shared" si="26"/>
        <v>0.72534395108053207</v>
      </c>
      <c r="AM78" s="13">
        <f t="shared" si="27"/>
        <v>2.6657861297941319E-3</v>
      </c>
    </row>
    <row r="79" spans="1:39">
      <c r="A79" t="s">
        <v>32</v>
      </c>
      <c r="C79" t="s">
        <v>129</v>
      </c>
      <c r="D79" s="8">
        <v>0.55079999999999996</v>
      </c>
      <c r="E79" s="8">
        <v>0.68954856069027692</v>
      </c>
      <c r="F79" s="8">
        <v>2.3688727234984759</v>
      </c>
      <c r="G79" s="12">
        <v>18.593707554950086</v>
      </c>
      <c r="H79" s="12">
        <v>61.296158796523251</v>
      </c>
      <c r="I79" s="8">
        <v>0.19220216370998017</v>
      </c>
      <c r="J79" s="8">
        <v>2.8549999999999999E-2</v>
      </c>
      <c r="K79" s="8">
        <v>3.5463106990440285</v>
      </c>
      <c r="L79" s="8">
        <v>0.95025133413925977</v>
      </c>
      <c r="M79" s="8">
        <v>0.87267463212389351</v>
      </c>
      <c r="N79">
        <v>117</v>
      </c>
      <c r="O79">
        <v>85</v>
      </c>
      <c r="P79" s="14">
        <v>5.5166641051110958E-2</v>
      </c>
      <c r="Q79" s="8">
        <v>7.7611113938007561</v>
      </c>
      <c r="R79">
        <v>44</v>
      </c>
      <c r="S79">
        <v>29</v>
      </c>
      <c r="T79">
        <v>139</v>
      </c>
      <c r="U79">
        <v>158</v>
      </c>
      <c r="V79">
        <v>72</v>
      </c>
      <c r="W79" s="12">
        <v>30.568921649835165</v>
      </c>
      <c r="X79" s="9">
        <v>159.18590697229212</v>
      </c>
      <c r="Y79" s="12">
        <v>15.800856345811235</v>
      </c>
      <c r="Z79">
        <v>0.3</v>
      </c>
      <c r="AA79" s="9">
        <v>655.4207299270073</v>
      </c>
      <c r="AB79">
        <v>15</v>
      </c>
      <c r="AC79">
        <v>14.3</v>
      </c>
      <c r="AD79">
        <v>4.9000000000000004</v>
      </c>
      <c r="AE79" s="12">
        <f t="shared" si="20"/>
        <v>9.8379405052645961</v>
      </c>
      <c r="AF79" s="14">
        <f t="shared" si="21"/>
        <v>3.0494187257938836E-2</v>
      </c>
      <c r="AG79" s="8">
        <f t="shared" si="22"/>
        <v>1.3764705882352941</v>
      </c>
      <c r="AH79" s="8">
        <f t="shared" si="23"/>
        <v>14.12897342951166</v>
      </c>
      <c r="AI79" s="9">
        <f t="shared" si="28"/>
        <v>66.621741570430387</v>
      </c>
      <c r="AJ79" s="8">
        <f t="shared" si="24"/>
        <v>2.9477714349340873</v>
      </c>
      <c r="AK79" s="8">
        <f t="shared" si="25"/>
        <v>1.5247093628969417</v>
      </c>
      <c r="AL79" s="14">
        <f t="shared" si="26"/>
        <v>0.64266426289670586</v>
      </c>
      <c r="AM79" s="13">
        <f t="shared" si="27"/>
        <v>4.3469299292094917E-3</v>
      </c>
    </row>
    <row r="80" spans="1:39">
      <c r="A80" t="s">
        <v>33</v>
      </c>
      <c r="C80" t="s">
        <v>129</v>
      </c>
      <c r="D80" s="8">
        <v>0.78080000000000005</v>
      </c>
      <c r="E80" s="8">
        <v>0.872178845764217</v>
      </c>
      <c r="F80" s="8">
        <v>2.4780459508103925</v>
      </c>
      <c r="G80" s="12">
        <v>22.024952974562421</v>
      </c>
      <c r="H80" s="12">
        <v>56.751821333855673</v>
      </c>
      <c r="I80" s="8">
        <v>0.20148714782383953</v>
      </c>
      <c r="J80" s="8">
        <v>2.0750000000000001E-2</v>
      </c>
      <c r="K80" s="8">
        <v>4.5306161713607738</v>
      </c>
      <c r="L80" s="8">
        <v>0.86877633006706645</v>
      </c>
      <c r="M80" s="8">
        <v>1.0117161035998776</v>
      </c>
      <c r="N80">
        <v>147</v>
      </c>
      <c r="O80">
        <v>102</v>
      </c>
      <c r="P80" s="14">
        <v>5.338481758932534E-2</v>
      </c>
      <c r="Q80" s="8">
        <v>7.1660273690402994</v>
      </c>
      <c r="R80">
        <v>43</v>
      </c>
      <c r="S80">
        <v>28</v>
      </c>
      <c r="T80">
        <v>122</v>
      </c>
      <c r="U80">
        <v>191</v>
      </c>
      <c r="V80">
        <v>83</v>
      </c>
      <c r="W80" s="12">
        <v>35.176498074001486</v>
      </c>
      <c r="X80" s="9">
        <v>161.7609569493338</v>
      </c>
      <c r="Y80" s="12">
        <v>18.257323389314028</v>
      </c>
      <c r="Z80">
        <v>0.2</v>
      </c>
      <c r="AA80" s="9">
        <v>865.55562043795624</v>
      </c>
      <c r="AB80">
        <v>19</v>
      </c>
      <c r="AC80">
        <v>16.5</v>
      </c>
      <c r="AD80">
        <v>7.2</v>
      </c>
      <c r="AE80" s="12">
        <f t="shared" si="20"/>
        <v>11.653414272255249</v>
      </c>
      <c r="AF80" s="14">
        <f t="shared" si="21"/>
        <v>1.7162352193739922E-2</v>
      </c>
      <c r="AG80" s="8">
        <f t="shared" si="22"/>
        <v>1.4411764705882353</v>
      </c>
      <c r="AH80" s="8">
        <f t="shared" si="23"/>
        <v>10.469034838181352</v>
      </c>
      <c r="AI80" s="9">
        <f t="shared" si="28"/>
        <v>74.274852006136385</v>
      </c>
      <c r="AJ80" s="8">
        <f t="shared" si="24"/>
        <v>2.4027293071235891</v>
      </c>
      <c r="AK80" s="8">
        <f t="shared" si="25"/>
        <v>1.6304234584052926</v>
      </c>
      <c r="AL80" s="14">
        <f t="shared" si="26"/>
        <v>0.6975583757278917</v>
      </c>
      <c r="AM80" s="13">
        <f t="shared" si="27"/>
        <v>3.5511978343665245E-3</v>
      </c>
    </row>
    <row r="81" spans="1:39">
      <c r="A81" t="s">
        <v>34</v>
      </c>
      <c r="C81" t="s">
        <v>129</v>
      </c>
      <c r="D81" s="8">
        <v>0.67149999999999999</v>
      </c>
      <c r="E81" s="8">
        <v>0.96031736129335254</v>
      </c>
      <c r="F81" s="8">
        <v>2.1662581184062812</v>
      </c>
      <c r="G81" s="12">
        <v>20.712616242455312</v>
      </c>
      <c r="H81" s="12">
        <v>60.416390343758287</v>
      </c>
      <c r="I81" s="8">
        <v>0.18205221680619108</v>
      </c>
      <c r="J81" s="8">
        <v>2.598E-2</v>
      </c>
      <c r="K81" s="8">
        <v>3.9521734855096753</v>
      </c>
      <c r="L81" s="8">
        <v>0.70044996354957545</v>
      </c>
      <c r="M81" s="8">
        <v>0.98453661452819941</v>
      </c>
      <c r="N81">
        <v>135</v>
      </c>
      <c r="O81">
        <v>92</v>
      </c>
      <c r="P81" s="14">
        <v>4.9061310940589846E-2</v>
      </c>
      <c r="Q81" s="8">
        <v>6.0184596932205547</v>
      </c>
      <c r="R81">
        <v>47</v>
      </c>
      <c r="S81">
        <v>36</v>
      </c>
      <c r="T81">
        <v>105</v>
      </c>
      <c r="U81">
        <v>176</v>
      </c>
      <c r="V81">
        <v>88</v>
      </c>
      <c r="W81" s="12">
        <v>35.783531331774832</v>
      </c>
      <c r="X81" s="9">
        <v>174.79947109916407</v>
      </c>
      <c r="Y81" s="12">
        <v>18.502465521201444</v>
      </c>
      <c r="Z81">
        <v>0.1</v>
      </c>
      <c r="AA81" s="9">
        <v>719.46183941605841</v>
      </c>
      <c r="AB81">
        <v>17</v>
      </c>
      <c r="AC81">
        <v>16.600000000000001</v>
      </c>
      <c r="AD81">
        <v>4.4000000000000004</v>
      </c>
      <c r="AE81" s="12">
        <f t="shared" si="20"/>
        <v>10.959056212939318</v>
      </c>
      <c r="AF81" s="14">
        <f t="shared" si="21"/>
        <v>9.1248733519525491E-3</v>
      </c>
      <c r="AG81" s="8">
        <f t="shared" si="22"/>
        <v>1.4673913043478262</v>
      </c>
      <c r="AH81" s="8">
        <f t="shared" si="23"/>
        <v>9.5811170195501756</v>
      </c>
      <c r="AI81" s="9">
        <f t="shared" si="28"/>
        <v>65.649981662343549</v>
      </c>
      <c r="AJ81" s="8">
        <f t="shared" si="24"/>
        <v>3.2849544067029175</v>
      </c>
      <c r="AK81" s="8">
        <f t="shared" si="25"/>
        <v>1.5512284698319332</v>
      </c>
      <c r="AL81" s="14">
        <f t="shared" si="26"/>
        <v>0.72071546840324285</v>
      </c>
      <c r="AM81" s="13">
        <f t="shared" si="27"/>
        <v>3.4703740218112117E-3</v>
      </c>
    </row>
    <row r="82" spans="1:39">
      <c r="A82" t="s">
        <v>26</v>
      </c>
      <c r="C82" t="s">
        <v>129</v>
      </c>
      <c r="D82" s="8">
        <v>0.70009999999999994</v>
      </c>
      <c r="E82" s="8">
        <v>0.79324166443775812</v>
      </c>
      <c r="F82" s="8">
        <v>2.581879073330231</v>
      </c>
      <c r="G82" s="12">
        <v>20.242092637738601</v>
      </c>
      <c r="H82" s="12">
        <v>57.546187365883611</v>
      </c>
      <c r="I82" s="8">
        <v>0.20943136545116678</v>
      </c>
      <c r="J82" s="8">
        <v>3.9969999999999999E-2</v>
      </c>
      <c r="K82" s="8">
        <v>4.0392818002331268</v>
      </c>
      <c r="L82" s="8">
        <v>1.0503181689449745</v>
      </c>
      <c r="M82" s="8">
        <v>0.91599287416537878</v>
      </c>
      <c r="N82">
        <v>151</v>
      </c>
      <c r="O82">
        <v>99</v>
      </c>
      <c r="P82" s="14">
        <v>5.4657934907612955E-2</v>
      </c>
      <c r="Q82" s="8">
        <v>8.4647907723642035</v>
      </c>
      <c r="R82">
        <v>47</v>
      </c>
      <c r="S82">
        <v>31</v>
      </c>
      <c r="T82">
        <v>211</v>
      </c>
      <c r="U82">
        <v>174</v>
      </c>
      <c r="V82">
        <v>79</v>
      </c>
      <c r="W82" s="12">
        <v>35.828815632863879</v>
      </c>
      <c r="X82" s="9">
        <v>138.28559552610324</v>
      </c>
      <c r="Y82" s="12">
        <v>15.476459839902168</v>
      </c>
      <c r="Z82">
        <v>0.2</v>
      </c>
      <c r="AA82" s="9">
        <v>793.50937226277381</v>
      </c>
      <c r="AB82">
        <v>23</v>
      </c>
      <c r="AC82" s="12">
        <v>15</v>
      </c>
      <c r="AD82">
        <v>1.8</v>
      </c>
      <c r="AE82" s="12">
        <f t="shared" si="20"/>
        <v>10.710101924729418</v>
      </c>
      <c r="AF82" s="14">
        <f t="shared" si="21"/>
        <v>1.8673958605212138E-2</v>
      </c>
      <c r="AG82" s="8">
        <f t="shared" si="22"/>
        <v>1.5252525252525253</v>
      </c>
      <c r="AH82" s="8">
        <f t="shared" si="23"/>
        <v>19.701026328498806</v>
      </c>
      <c r="AI82" s="9">
        <f t="shared" si="28"/>
        <v>74.089805852414528</v>
      </c>
      <c r="AJ82" s="8">
        <f t="shared" si="24"/>
        <v>2.8944635838078812</v>
      </c>
      <c r="AK82" s="8">
        <f t="shared" si="25"/>
        <v>2.1475052395993957</v>
      </c>
      <c r="AL82" s="14">
        <f t="shared" si="26"/>
        <v>0.64240414913929045</v>
      </c>
      <c r="AM82" s="13">
        <f t="shared" si="27"/>
        <v>3.9561240849269146E-3</v>
      </c>
    </row>
    <row r="83" spans="1:39">
      <c r="A83" t="s">
        <v>132</v>
      </c>
      <c r="D83" s="8">
        <v>0.6205857142857143</v>
      </c>
      <c r="E83" s="8">
        <v>0.7149115285925276</v>
      </c>
      <c r="F83" s="8">
        <v>2.2501005676355859</v>
      </c>
      <c r="G83" s="12">
        <v>20.220993543488788</v>
      </c>
      <c r="H83" s="12">
        <v>58.480955571866858</v>
      </c>
      <c r="I83" s="8">
        <v>0.23049659428446118</v>
      </c>
      <c r="J83" s="8">
        <v>7.2103809523809514E-2</v>
      </c>
      <c r="K83" s="8">
        <v>3.9015652812629149</v>
      </c>
      <c r="L83" s="8">
        <v>1.3812082265769836</v>
      </c>
      <c r="M83" s="8">
        <v>1.0830881597565378</v>
      </c>
      <c r="N83">
        <v>151.95238095238096</v>
      </c>
      <c r="O83">
        <v>87.428571428571431</v>
      </c>
      <c r="P83" s="14">
        <v>6.4579408796674745E-2</v>
      </c>
      <c r="Q83" s="8">
        <v>6.7987892885930403</v>
      </c>
      <c r="R83" s="9">
        <v>42.285714285714285</v>
      </c>
      <c r="S83">
        <v>32</v>
      </c>
      <c r="T83">
        <v>148.1904761904762</v>
      </c>
      <c r="U83">
        <v>165.28571428571428</v>
      </c>
      <c r="V83">
        <v>117.80952380952381</v>
      </c>
      <c r="W83" s="12">
        <v>33.370201327464144</v>
      </c>
      <c r="X83" s="9">
        <v>180.10995582638458</v>
      </c>
      <c r="Y83" s="12">
        <v>23.572797522316652</v>
      </c>
      <c r="Z83" s="12">
        <v>0.61904761904761896</v>
      </c>
      <c r="AA83" s="9">
        <v>726.4663357664233</v>
      </c>
      <c r="AB83" s="9">
        <v>19.285714285714285</v>
      </c>
      <c r="AC83">
        <v>14.404761904761907</v>
      </c>
      <c r="AD83" s="12">
        <v>3.3095238095238093</v>
      </c>
      <c r="AE83" s="12">
        <f t="shared" ref="AE83:AM83" si="29">AVERAGE(AE62:AE82)</f>
        <v>10.698938382798298</v>
      </c>
      <c r="AF83" s="8">
        <f t="shared" si="29"/>
        <v>6.4031447972527328E-2</v>
      </c>
      <c r="AG83" s="8">
        <f t="shared" si="29"/>
        <v>2.1940195698396368</v>
      </c>
      <c r="AH83" s="8">
        <f t="shared" si="29"/>
        <v>14.000461517704874</v>
      </c>
      <c r="AI83" s="8">
        <f t="shared" si="29"/>
        <v>68.238096410675354</v>
      </c>
      <c r="AJ83" s="8">
        <f t="shared" si="29"/>
        <v>3.2596691623973948</v>
      </c>
      <c r="AK83" s="8">
        <f t="shared" si="29"/>
        <v>1.8174984108844108</v>
      </c>
      <c r="AL83" s="8">
        <f t="shared" si="29"/>
        <v>0.69076612914078284</v>
      </c>
      <c r="AM83" s="13">
        <f t="shared" si="29"/>
        <v>4.9671562819446919E-3</v>
      </c>
    </row>
    <row r="84" spans="1:39">
      <c r="A84" t="s">
        <v>267</v>
      </c>
      <c r="B84">
        <f>COUNT(D62:D82)</f>
        <v>21</v>
      </c>
      <c r="D84" s="8"/>
      <c r="E84" s="8"/>
      <c r="F84" s="8"/>
      <c r="G84" s="12"/>
      <c r="H84" s="12"/>
      <c r="I84" s="8"/>
      <c r="J84" s="8"/>
      <c r="K84" s="8"/>
      <c r="L84" s="8"/>
      <c r="M84" s="8"/>
      <c r="P84" s="14"/>
      <c r="Q84" s="8"/>
      <c r="R84" s="9"/>
      <c r="W84" s="12"/>
      <c r="X84" s="9"/>
      <c r="Y84" s="12"/>
      <c r="AA84" s="9"/>
      <c r="AB84" s="9"/>
      <c r="AD84" s="12"/>
      <c r="AI84" s="9"/>
    </row>
    <row r="85" spans="1:39">
      <c r="A85" t="s">
        <v>48</v>
      </c>
      <c r="C85" t="s">
        <v>130</v>
      </c>
      <c r="D85" s="8">
        <v>0.996</v>
      </c>
      <c r="E85" s="8">
        <v>9.7353195988361646E-2</v>
      </c>
      <c r="F85" s="8">
        <v>0.96863253999293053</v>
      </c>
      <c r="G85" s="12">
        <v>13.126840060166439</v>
      </c>
      <c r="H85" s="12">
        <v>76.922155426383668</v>
      </c>
      <c r="I85" s="8">
        <v>4.0605971680106205E-2</v>
      </c>
      <c r="J85" s="8">
        <v>2.7470000000000001E-2</v>
      </c>
      <c r="K85" s="8">
        <v>2.201029890883289</v>
      </c>
      <c r="L85" s="8">
        <v>6.9012890820190206E-3</v>
      </c>
      <c r="M85" s="8">
        <v>0.63527347712443905</v>
      </c>
      <c r="N85">
        <v>135</v>
      </c>
      <c r="O85">
        <v>149</v>
      </c>
      <c r="P85" s="14">
        <v>1.3791101068771388E-2</v>
      </c>
      <c r="Q85" s="8">
        <v>2.9266611398530027</v>
      </c>
      <c r="R85" s="9">
        <v>35</v>
      </c>
      <c r="S85">
        <v>38</v>
      </c>
      <c r="T85">
        <v>89</v>
      </c>
      <c r="U85">
        <v>122</v>
      </c>
      <c r="V85">
        <v>43</v>
      </c>
      <c r="W85" s="12">
        <v>30.628577059042996</v>
      </c>
      <c r="X85" s="9">
        <v>134.12970415857734</v>
      </c>
      <c r="Y85" s="12">
        <v>14.276386805647391</v>
      </c>
      <c r="Z85">
        <v>0.2</v>
      </c>
      <c r="AA85" s="9">
        <v>1401.8999124087591</v>
      </c>
      <c r="AB85" s="9">
        <v>15</v>
      </c>
      <c r="AC85">
        <v>10.4</v>
      </c>
      <c r="AD85" s="12">
        <v>3.7</v>
      </c>
      <c r="AE85" s="12">
        <f t="shared" ref="AE85:AE91" si="30">G85/1.89</f>
        <v>6.9454180212520846</v>
      </c>
      <c r="AF85" s="14">
        <f t="shared" ref="AF85:AF91" si="31">Z85/AE85</f>
        <v>2.8795962948238073E-2</v>
      </c>
      <c r="AG85" s="8">
        <f t="shared" ref="AG85:AG91" si="32">N85/O85</f>
        <v>0.90604026845637586</v>
      </c>
      <c r="AH85" s="8">
        <f t="shared" ref="AH85:AH91" si="33">T85/AE85</f>
        <v>12.814203511965941</v>
      </c>
      <c r="AI85" s="9">
        <f t="shared" si="28"/>
        <v>201.8452896743041</v>
      </c>
      <c r="AJ85" s="8">
        <f t="shared" ref="AJ85:AJ91" si="34">S85/AE85</f>
        <v>5.4712329601652332</v>
      </c>
      <c r="AK85" s="8">
        <f t="shared" ref="AK85:AK91" si="35">AB85/AE85</f>
        <v>2.1596972211178551</v>
      </c>
      <c r="AL85" s="14">
        <f t="shared" ref="AL85:AL91" si="36">AE85/(AE85+Q85/1.43+P85/1.29)</f>
        <v>0.77147952841623446</v>
      </c>
      <c r="AM85" s="13">
        <f t="shared" ref="AM85:AM91" si="37">(P85/1.29)/AE85</f>
        <v>1.5392559511308037E-3</v>
      </c>
    </row>
    <row r="86" spans="1:39">
      <c r="A86" t="s">
        <v>49</v>
      </c>
      <c r="C86" t="s">
        <v>130</v>
      </c>
      <c r="D86" s="8">
        <v>1.0920000000000001</v>
      </c>
      <c r="E86" s="8">
        <v>0.10799645937355865</v>
      </c>
      <c r="F86" s="8">
        <v>0.65274396635214782</v>
      </c>
      <c r="G86" s="12">
        <v>13.800165655423077</v>
      </c>
      <c r="H86" s="12">
        <v>76.875036386291654</v>
      </c>
      <c r="I86" s="8">
        <v>3.7455505466060052E-2</v>
      </c>
      <c r="J86" s="8">
        <v>3.0859999999999999E-2</v>
      </c>
      <c r="K86" s="8">
        <v>2.4391461536840739</v>
      </c>
      <c r="L86" s="8">
        <v>4.3261825778422164E-3</v>
      </c>
      <c r="M86" s="8">
        <v>0.68594575256551815</v>
      </c>
      <c r="N86">
        <v>150</v>
      </c>
      <c r="O86">
        <v>164</v>
      </c>
      <c r="P86" s="14">
        <v>8.0248958380803766E-3</v>
      </c>
      <c r="Q86" s="8">
        <v>1.8990762103619736</v>
      </c>
      <c r="R86" s="9">
        <v>37</v>
      </c>
      <c r="S86">
        <v>27</v>
      </c>
      <c r="T86">
        <v>57</v>
      </c>
      <c r="U86">
        <v>148</v>
      </c>
      <c r="V86">
        <v>41</v>
      </c>
      <c r="W86" s="12">
        <v>31.773718851997785</v>
      </c>
      <c r="X86" s="9">
        <v>149.97463838423448</v>
      </c>
      <c r="Y86" s="12">
        <v>16.17376791472466</v>
      </c>
      <c r="Z86">
        <v>0.2</v>
      </c>
      <c r="AA86" s="9">
        <v>1535.9859854014599</v>
      </c>
      <c r="AB86" s="9">
        <v>20</v>
      </c>
      <c r="AC86">
        <v>11.3</v>
      </c>
      <c r="AD86" s="12">
        <v>4.0999999999999996</v>
      </c>
      <c r="AE86" s="12">
        <f t="shared" si="30"/>
        <v>7.3016749499593008</v>
      </c>
      <c r="AF86" s="14">
        <f t="shared" si="31"/>
        <v>2.7390975546112854E-2</v>
      </c>
      <c r="AG86" s="8">
        <f t="shared" si="32"/>
        <v>0.91463414634146345</v>
      </c>
      <c r="AH86" s="8">
        <f t="shared" si="33"/>
        <v>7.806428030642163</v>
      </c>
      <c r="AI86" s="9">
        <f t="shared" si="28"/>
        <v>210.36077282651721</v>
      </c>
      <c r="AJ86" s="8">
        <f t="shared" si="34"/>
        <v>3.697781698725235</v>
      </c>
      <c r="AK86" s="8">
        <f t="shared" si="35"/>
        <v>2.7390975546112855</v>
      </c>
      <c r="AL86" s="14">
        <f t="shared" si="36"/>
        <v>0.84550042170770889</v>
      </c>
      <c r="AM86" s="13">
        <f t="shared" si="37"/>
        <v>8.5197568085644342E-4</v>
      </c>
    </row>
    <row r="87" spans="1:39">
      <c r="A87" t="s">
        <v>50</v>
      </c>
      <c r="C87" t="s">
        <v>130</v>
      </c>
      <c r="D87" s="8">
        <v>1.002</v>
      </c>
      <c r="E87" s="8">
        <v>0.12465413453758319</v>
      </c>
      <c r="F87" s="8">
        <v>0.46679652566428376</v>
      </c>
      <c r="G87" s="12">
        <v>14.066059905681502</v>
      </c>
      <c r="H87" s="12">
        <v>80.782731417551162</v>
      </c>
      <c r="I87" s="8">
        <v>2.8120149389850319E-2</v>
      </c>
      <c r="J87" s="8">
        <v>1.5180000000000001E-2</v>
      </c>
      <c r="K87" s="8">
        <v>2.9364841758191536</v>
      </c>
      <c r="L87" s="8">
        <v>4.5376368272673079E-3</v>
      </c>
      <c r="M87" s="8">
        <v>0.69792371374291629</v>
      </c>
      <c r="N87">
        <v>161</v>
      </c>
      <c r="O87">
        <v>147</v>
      </c>
      <c r="P87" s="14">
        <v>3.784220203633025E-3</v>
      </c>
      <c r="Q87" s="8">
        <v>1.1994565825693366</v>
      </c>
      <c r="R87" s="9">
        <v>20</v>
      </c>
      <c r="S87">
        <v>24</v>
      </c>
      <c r="T87">
        <v>30</v>
      </c>
      <c r="U87">
        <v>164</v>
      </c>
      <c r="V87">
        <v>55</v>
      </c>
      <c r="W87" s="12">
        <v>33.274814914958327</v>
      </c>
      <c r="X87" s="9">
        <v>146.65960509808957</v>
      </c>
      <c r="Y87" s="12">
        <v>14.271174253133561</v>
      </c>
      <c r="Z87">
        <v>0.2</v>
      </c>
      <c r="AA87" s="9">
        <v>1779.1420729927006</v>
      </c>
      <c r="AB87" s="9">
        <v>26</v>
      </c>
      <c r="AC87">
        <v>11.1</v>
      </c>
      <c r="AD87" s="12">
        <v>3.6</v>
      </c>
      <c r="AE87" s="12">
        <f t="shared" si="30"/>
        <v>7.4423597384558215</v>
      </c>
      <c r="AF87" s="14">
        <f t="shared" si="31"/>
        <v>2.6873197081104416E-2</v>
      </c>
      <c r="AG87" s="8">
        <f t="shared" si="32"/>
        <v>1.0952380952380953</v>
      </c>
      <c r="AH87" s="8">
        <f t="shared" si="33"/>
        <v>4.0309795621656619</v>
      </c>
      <c r="AI87" s="9">
        <f t="shared" si="28"/>
        <v>239.0561778140875</v>
      </c>
      <c r="AJ87" s="8">
        <f t="shared" si="34"/>
        <v>3.22478364973253</v>
      </c>
      <c r="AK87" s="8">
        <f t="shared" si="35"/>
        <v>3.4935156205435738</v>
      </c>
      <c r="AL87" s="14">
        <f t="shared" si="36"/>
        <v>0.89839367394017855</v>
      </c>
      <c r="AM87" s="13">
        <f t="shared" si="37"/>
        <v>3.9416316019584249E-4</v>
      </c>
    </row>
    <row r="88" spans="1:39">
      <c r="A88" t="s">
        <v>51</v>
      </c>
      <c r="C88" t="s">
        <v>130</v>
      </c>
      <c r="D88" s="8">
        <v>1.1040000000000001</v>
      </c>
      <c r="E88" s="8">
        <v>0.10470814211245846</v>
      </c>
      <c r="F88" s="8">
        <v>0.10189833557310153</v>
      </c>
      <c r="G88" s="12">
        <v>11.629883747135509</v>
      </c>
      <c r="H88" s="12">
        <v>80.622825899243836</v>
      </c>
      <c r="I88" s="8">
        <v>3.7353531674754435E-2</v>
      </c>
      <c r="J88" s="8">
        <v>1.6150000000000001E-2</v>
      </c>
      <c r="K88" s="8">
        <v>2.1391055985715233</v>
      </c>
      <c r="L88" s="8">
        <v>3.7643307113099732E-2</v>
      </c>
      <c r="M88" s="8">
        <v>0.59930131893272309</v>
      </c>
      <c r="N88">
        <v>143</v>
      </c>
      <c r="O88">
        <v>141</v>
      </c>
      <c r="P88" s="14">
        <v>1.3140686276934453E-2</v>
      </c>
      <c r="Q88" s="8">
        <v>0.4029850888288915</v>
      </c>
      <c r="R88" s="9">
        <v>45</v>
      </c>
      <c r="S88">
        <v>5</v>
      </c>
      <c r="T88">
        <v>57</v>
      </c>
      <c r="U88">
        <v>145</v>
      </c>
      <c r="V88">
        <v>65</v>
      </c>
      <c r="W88" s="12">
        <v>46.829983373666593</v>
      </c>
      <c r="X88" s="9">
        <v>149.95008857177388</v>
      </c>
      <c r="Y88" s="12">
        <v>16.347224245744407</v>
      </c>
      <c r="Z88">
        <v>0.7</v>
      </c>
      <c r="AA88" s="9">
        <v>1443.9268905109491</v>
      </c>
      <c r="AB88" s="9">
        <v>29</v>
      </c>
      <c r="AC88">
        <v>11.1</v>
      </c>
      <c r="AD88" s="12">
        <v>3.4</v>
      </c>
      <c r="AE88" s="12">
        <f t="shared" si="30"/>
        <v>6.1533776439870422</v>
      </c>
      <c r="AF88" s="14">
        <f t="shared" si="31"/>
        <v>0.11375866077129623</v>
      </c>
      <c r="AG88" s="8">
        <f t="shared" si="32"/>
        <v>1.0141843971631206</v>
      </c>
      <c r="AH88" s="8">
        <f t="shared" si="33"/>
        <v>9.2632052342341229</v>
      </c>
      <c r="AI88" s="9">
        <f t="shared" si="28"/>
        <v>234.65598473741093</v>
      </c>
      <c r="AJ88" s="8">
        <f t="shared" si="34"/>
        <v>0.81256186265211594</v>
      </c>
      <c r="AK88" s="8">
        <f t="shared" si="35"/>
        <v>4.7128588033822725</v>
      </c>
      <c r="AL88" s="14">
        <f t="shared" si="36"/>
        <v>0.95469705488208489</v>
      </c>
      <c r="AM88" s="13">
        <f t="shared" si="37"/>
        <v>1.6554450415058851E-3</v>
      </c>
    </row>
    <row r="89" spans="1:39">
      <c r="A89" t="s">
        <v>52</v>
      </c>
      <c r="C89" t="s">
        <v>130</v>
      </c>
      <c r="D89" s="8">
        <v>0.62519999999999998</v>
      </c>
      <c r="E89" s="8">
        <v>6.9833781809359799E-2</v>
      </c>
      <c r="F89" s="8">
        <v>0.68637214240689015</v>
      </c>
      <c r="G89" s="12">
        <v>10.33870052921001</v>
      </c>
      <c r="H89" s="12">
        <v>80.918342667528066</v>
      </c>
      <c r="I89" s="8">
        <v>6.1164557481109737E-2</v>
      </c>
      <c r="J89" s="8">
        <v>1.9259999999999999E-2</v>
      </c>
      <c r="K89" s="8">
        <v>1.7773798505239444</v>
      </c>
      <c r="L89" s="8">
        <v>4.4259699355592742E-3</v>
      </c>
      <c r="M89" s="8">
        <v>0.51726429754643388</v>
      </c>
      <c r="N89">
        <v>149</v>
      </c>
      <c r="O89">
        <v>166</v>
      </c>
      <c r="P89" s="14">
        <v>1.405637681067597E-2</v>
      </c>
      <c r="Q89" s="8">
        <v>3.153881793262602</v>
      </c>
      <c r="R89" s="9">
        <v>23</v>
      </c>
      <c r="S89">
        <v>49</v>
      </c>
      <c r="T89">
        <v>67</v>
      </c>
      <c r="U89">
        <v>111</v>
      </c>
      <c r="V89">
        <v>42</v>
      </c>
      <c r="W89" s="12">
        <v>40.012047641687694</v>
      </c>
      <c r="X89" s="9">
        <v>112.27885055654217</v>
      </c>
      <c r="Y89" s="12">
        <v>11.292443472041265</v>
      </c>
      <c r="Z89">
        <v>0.4</v>
      </c>
      <c r="AA89" s="9">
        <v>1146.7361167883212</v>
      </c>
      <c r="AB89" s="9">
        <v>21</v>
      </c>
      <c r="AC89">
        <v>9.3000000000000007</v>
      </c>
      <c r="AD89" s="12">
        <v>4.5999999999999996</v>
      </c>
      <c r="AE89" s="12">
        <f t="shared" si="30"/>
        <v>5.4702119202169373</v>
      </c>
      <c r="AF89" s="14">
        <f t="shared" si="31"/>
        <v>7.3123309632972477E-2</v>
      </c>
      <c r="AG89" s="8">
        <f t="shared" si="32"/>
        <v>0.89759036144578308</v>
      </c>
      <c r="AH89" s="8">
        <f t="shared" si="33"/>
        <v>12.24815436352289</v>
      </c>
      <c r="AI89" s="9">
        <f t="shared" si="28"/>
        <v>209.63285033806221</v>
      </c>
      <c r="AJ89" s="8">
        <f t="shared" si="34"/>
        <v>8.957605430039127</v>
      </c>
      <c r="AK89" s="8">
        <f t="shared" si="35"/>
        <v>3.8389737557310548</v>
      </c>
      <c r="AL89" s="14">
        <f t="shared" si="36"/>
        <v>0.71165373901184881</v>
      </c>
      <c r="AM89" s="13">
        <f t="shared" si="37"/>
        <v>1.9919550268309941E-3</v>
      </c>
    </row>
    <row r="90" spans="1:39">
      <c r="A90" t="s">
        <v>53</v>
      </c>
      <c r="C90" t="s">
        <v>130</v>
      </c>
      <c r="D90" s="8">
        <v>1.2929999999999999</v>
      </c>
      <c r="E90" s="8">
        <v>9.2773808696421448E-2</v>
      </c>
      <c r="F90" s="8">
        <v>0.11437158264747541</v>
      </c>
      <c r="G90" s="12">
        <v>11.075439508201539</v>
      </c>
      <c r="H90" s="12">
        <v>82.235591800100579</v>
      </c>
      <c r="I90" s="8">
        <v>2.7833635110341721E-2</v>
      </c>
      <c r="J90" s="8">
        <v>0.3256</v>
      </c>
      <c r="K90" s="8">
        <v>2.0114224238840364</v>
      </c>
      <c r="L90" s="8">
        <v>3.1063012566715027E-3</v>
      </c>
      <c r="M90" s="8">
        <v>0.58178098083192309</v>
      </c>
      <c r="N90">
        <v>120</v>
      </c>
      <c r="O90">
        <v>113</v>
      </c>
      <c r="P90" s="14">
        <v>1.4657096098813671E-3</v>
      </c>
      <c r="Q90" s="8">
        <v>0.90333448919387382</v>
      </c>
      <c r="R90" s="9">
        <v>32</v>
      </c>
      <c r="S90">
        <v>14</v>
      </c>
      <c r="T90">
        <v>6</v>
      </c>
      <c r="U90">
        <v>127</v>
      </c>
      <c r="V90">
        <v>68</v>
      </c>
      <c r="W90" s="12">
        <v>33.71608819457559</v>
      </c>
      <c r="X90" s="9">
        <v>139.62728644338094</v>
      </c>
      <c r="Y90" s="12">
        <v>14.884193413286608</v>
      </c>
      <c r="Z90">
        <v>1.3</v>
      </c>
      <c r="AA90" s="9">
        <v>1392.8941313868615</v>
      </c>
      <c r="AB90" s="9">
        <v>29</v>
      </c>
      <c r="AC90">
        <v>11.3</v>
      </c>
      <c r="AD90" s="12">
        <v>1.9</v>
      </c>
      <c r="AE90" s="12">
        <f t="shared" si="30"/>
        <v>5.8600209038103381</v>
      </c>
      <c r="AF90" s="14">
        <f t="shared" si="31"/>
        <v>0.22184221205673621</v>
      </c>
      <c r="AG90" s="8">
        <f t="shared" si="32"/>
        <v>1.0619469026548674</v>
      </c>
      <c r="AH90" s="8">
        <f t="shared" si="33"/>
        <v>1.0238871325695518</v>
      </c>
      <c r="AI90" s="9">
        <f t="shared" si="28"/>
        <v>237.69439635977503</v>
      </c>
      <c r="AJ90" s="8">
        <f t="shared" si="34"/>
        <v>2.3890699759956209</v>
      </c>
      <c r="AK90" s="8">
        <f t="shared" si="35"/>
        <v>4.9487878074195004</v>
      </c>
      <c r="AL90" s="14">
        <f t="shared" si="36"/>
        <v>0.90253313754151121</v>
      </c>
      <c r="AM90" s="13">
        <f t="shared" si="37"/>
        <v>1.9389162915259292E-4</v>
      </c>
    </row>
    <row r="91" spans="1:39">
      <c r="A91" t="s">
        <v>54</v>
      </c>
      <c r="C91" t="s">
        <v>130</v>
      </c>
      <c r="D91" s="8">
        <v>1.03</v>
      </c>
      <c r="E91" s="8">
        <v>9.6839973085731348E-2</v>
      </c>
      <c r="F91" s="8">
        <v>0.4931402350500898</v>
      </c>
      <c r="G91" s="12">
        <v>12.176431086457089</v>
      </c>
      <c r="H91" s="12">
        <v>80.349835898776533</v>
      </c>
      <c r="I91" s="8">
        <v>2.6489305234532114E-2</v>
      </c>
      <c r="J91" s="8">
        <v>0.11409999999999999</v>
      </c>
      <c r="K91" s="8">
        <v>2.0727968904629361</v>
      </c>
      <c r="L91" s="8">
        <v>4.6475343031015829E-3</v>
      </c>
      <c r="M91" s="8">
        <v>0.58787183331673476</v>
      </c>
      <c r="N91">
        <v>152</v>
      </c>
      <c r="O91">
        <v>117</v>
      </c>
      <c r="P91" s="14">
        <v>5.0810171766952619E-3</v>
      </c>
      <c r="Q91" s="8">
        <v>1.1633675764439984</v>
      </c>
      <c r="R91" s="9">
        <v>41</v>
      </c>
      <c r="S91">
        <v>26</v>
      </c>
      <c r="T91">
        <v>29</v>
      </c>
      <c r="U91">
        <v>130</v>
      </c>
      <c r="V91">
        <v>48</v>
      </c>
      <c r="W91" s="12">
        <v>29.051928940305501</v>
      </c>
      <c r="X91" s="9">
        <v>139.35345633236545</v>
      </c>
      <c r="Y91" s="12">
        <v>15.54286319535627</v>
      </c>
      <c r="Z91">
        <v>0.5</v>
      </c>
      <c r="AA91" s="9">
        <v>1411.9063357664236</v>
      </c>
      <c r="AB91" s="9">
        <v>24</v>
      </c>
      <c r="AC91">
        <v>11.4</v>
      </c>
      <c r="AD91" s="12">
        <v>2.9</v>
      </c>
      <c r="AE91" s="12">
        <f t="shared" si="30"/>
        <v>6.4425561304005772</v>
      </c>
      <c r="AF91" s="14">
        <f t="shared" si="31"/>
        <v>7.7608947423933677E-2</v>
      </c>
      <c r="AG91" s="8">
        <f t="shared" si="32"/>
        <v>1.2991452991452992</v>
      </c>
      <c r="AH91" s="8">
        <f t="shared" si="33"/>
        <v>4.5013189505881535</v>
      </c>
      <c r="AI91" s="9">
        <f t="shared" si="28"/>
        <v>219.15312916003043</v>
      </c>
      <c r="AJ91" s="8">
        <f t="shared" si="34"/>
        <v>4.0356652660445516</v>
      </c>
      <c r="AK91" s="8">
        <f t="shared" si="35"/>
        <v>3.7252294763488165</v>
      </c>
      <c r="AL91" s="14">
        <f t="shared" si="36"/>
        <v>0.88739969982463152</v>
      </c>
      <c r="AM91" s="13">
        <f t="shared" si="37"/>
        <v>6.1136805414921944E-4</v>
      </c>
    </row>
    <row r="92" spans="1:39">
      <c r="A92" t="s">
        <v>133</v>
      </c>
      <c r="D92" s="8">
        <v>1.0203142857142857</v>
      </c>
      <c r="E92" s="8">
        <v>9.9165642229067791E-2</v>
      </c>
      <c r="F92" s="8">
        <v>0.4977079039552742</v>
      </c>
      <c r="G92" s="12">
        <v>12.316217213182165</v>
      </c>
      <c r="H92" s="12">
        <v>79.815217070839353</v>
      </c>
      <c r="I92" s="8">
        <v>3.7003236576679234E-2</v>
      </c>
      <c r="J92" s="8">
        <v>7.8374285714285716E-2</v>
      </c>
      <c r="K92" s="8">
        <v>2.2253378548327083</v>
      </c>
      <c r="L92" s="8">
        <v>9.3697458707943781E-3</v>
      </c>
      <c r="M92" s="8">
        <v>0.61505162486581266</v>
      </c>
      <c r="N92">
        <v>144.28571428571428</v>
      </c>
      <c r="O92">
        <v>142.42857142857142</v>
      </c>
      <c r="P92" s="14">
        <v>8.4777152835245496E-3</v>
      </c>
      <c r="Q92" s="8">
        <v>1.6641089829305256</v>
      </c>
      <c r="R92" s="9">
        <v>33.285714285714285</v>
      </c>
      <c r="S92">
        <v>26.142857142857142</v>
      </c>
      <c r="T92" s="9">
        <v>47.857142857142854</v>
      </c>
      <c r="U92">
        <v>135.28571428571428</v>
      </c>
      <c r="V92">
        <v>51.714285714285715</v>
      </c>
      <c r="W92" s="12">
        <v>35.041022710890637</v>
      </c>
      <c r="X92" s="9">
        <v>138.85337564928054</v>
      </c>
      <c r="Y92" s="12">
        <v>14.684007614276311</v>
      </c>
      <c r="Z92">
        <v>0.5</v>
      </c>
      <c r="AA92" s="9">
        <v>1444.6416350364964</v>
      </c>
      <c r="AB92" s="9">
        <v>23.428571428571427</v>
      </c>
      <c r="AC92">
        <v>10.842857142857143</v>
      </c>
      <c r="AD92" s="12">
        <v>3.4571428571428564</v>
      </c>
      <c r="AE92" s="12">
        <f t="shared" ref="AE92:AM92" si="38">AVERAGE(AE85:AE91)</f>
        <v>6.5165170440117288</v>
      </c>
      <c r="AF92" s="8">
        <f t="shared" si="38"/>
        <v>8.1341895065770567E-2</v>
      </c>
      <c r="AG92" s="8">
        <f t="shared" si="38"/>
        <v>1.0269684957778578</v>
      </c>
      <c r="AH92" s="8">
        <f t="shared" si="38"/>
        <v>7.3840252550983525</v>
      </c>
      <c r="AI92" s="8">
        <f t="shared" si="38"/>
        <v>221.77122870145533</v>
      </c>
      <c r="AJ92" s="8">
        <f t="shared" si="38"/>
        <v>4.0841001204792011</v>
      </c>
      <c r="AK92" s="8">
        <f t="shared" si="38"/>
        <v>3.659737177022051</v>
      </c>
      <c r="AL92" s="8">
        <f t="shared" si="38"/>
        <v>0.85309389361774268</v>
      </c>
      <c r="AM92" s="13">
        <f t="shared" si="38"/>
        <v>1.0340077919745402E-3</v>
      </c>
    </row>
    <row r="93" spans="1:39">
      <c r="A93" t="s">
        <v>267</v>
      </c>
      <c r="B93">
        <f>COUNT(D85:D91)</f>
        <v>7</v>
      </c>
      <c r="D93" s="8"/>
      <c r="E93" s="8"/>
      <c r="F93" s="8"/>
      <c r="G93" s="12"/>
      <c r="H93" s="12"/>
      <c r="I93" s="8"/>
      <c r="J93" s="8"/>
      <c r="K93" s="8"/>
      <c r="L93" s="8"/>
      <c r="M93" s="8"/>
      <c r="P93" s="14"/>
      <c r="Q93" s="8"/>
      <c r="W93" s="12"/>
      <c r="X93" s="9"/>
      <c r="Y93" s="12"/>
      <c r="AA93" s="9"/>
    </row>
    <row r="94" spans="1:39">
      <c r="D94" s="8"/>
      <c r="E94" s="8"/>
      <c r="F94" s="8"/>
      <c r="G94" s="12"/>
      <c r="H94" s="12"/>
      <c r="I94" s="8"/>
      <c r="J94" s="8"/>
      <c r="K94" s="8"/>
      <c r="L94" s="8"/>
      <c r="M94" s="8"/>
      <c r="P94" s="14"/>
      <c r="Q94" s="8"/>
      <c r="W94" s="12"/>
      <c r="X94" s="9"/>
      <c r="Y94" s="12"/>
      <c r="AA94" s="9"/>
    </row>
    <row r="95" spans="1:39">
      <c r="D95" s="8"/>
      <c r="E95" s="8"/>
      <c r="F95" s="8"/>
      <c r="G95" s="12"/>
      <c r="H95" s="12"/>
      <c r="I95" s="8"/>
      <c r="J95" s="8"/>
      <c r="K95" s="8"/>
      <c r="L95" s="8"/>
      <c r="M95" s="8"/>
      <c r="P95" s="14"/>
      <c r="Q95" s="8"/>
      <c r="W95" s="12"/>
      <c r="X95" s="9"/>
      <c r="Y95" s="12"/>
      <c r="AA95" s="9"/>
    </row>
    <row r="96" spans="1:39">
      <c r="D96" s="8"/>
      <c r="E96" s="8"/>
      <c r="F96" s="8"/>
      <c r="G96" s="12"/>
      <c r="H96" s="12"/>
      <c r="I96" s="8"/>
      <c r="J96" s="8"/>
      <c r="K96" s="8"/>
      <c r="L96" s="8"/>
      <c r="M96" s="8"/>
      <c r="P96" s="14"/>
      <c r="Q96" s="8"/>
      <c r="W96" s="12"/>
      <c r="X96" s="9"/>
      <c r="Y96" s="12"/>
      <c r="AA96" s="9"/>
    </row>
    <row r="97" spans="4:27">
      <c r="D97" s="8"/>
      <c r="E97" s="8"/>
      <c r="F97" s="8"/>
      <c r="G97" s="12"/>
      <c r="H97" s="12"/>
      <c r="I97" s="8"/>
      <c r="J97" s="8"/>
      <c r="K97" s="8"/>
      <c r="L97" s="8"/>
      <c r="M97" s="8"/>
      <c r="P97" s="14"/>
      <c r="Q97" s="8"/>
      <c r="W97" s="12"/>
      <c r="X97" s="9"/>
      <c r="Y97" s="12"/>
      <c r="AA97" s="9"/>
    </row>
    <row r="98" spans="4:27">
      <c r="D98" s="8"/>
      <c r="E98" s="8"/>
      <c r="F98" s="8"/>
      <c r="G98" s="12"/>
      <c r="H98" s="12"/>
      <c r="I98" s="8"/>
      <c r="J98" s="8"/>
      <c r="K98" s="8"/>
      <c r="L98" s="8"/>
      <c r="M98" s="8"/>
      <c r="P98" s="14"/>
      <c r="Q98" s="8"/>
      <c r="W98" s="12"/>
      <c r="X98" s="9"/>
      <c r="Y98" s="12"/>
      <c r="AA98" s="9"/>
    </row>
    <row r="99" spans="4:27">
      <c r="D99" s="8"/>
      <c r="E99" s="8"/>
      <c r="F99" s="8"/>
      <c r="G99" s="12"/>
      <c r="H99" s="12"/>
      <c r="I99" s="8"/>
      <c r="J99" s="8"/>
      <c r="K99" s="8"/>
      <c r="L99" s="8"/>
      <c r="M99" s="8"/>
      <c r="P99" s="14"/>
      <c r="Q99" s="8"/>
      <c r="W99" s="12"/>
      <c r="X99" s="9"/>
      <c r="Y99" s="12"/>
      <c r="AA99" s="9"/>
    </row>
    <row r="100" spans="4:27">
      <c r="D100" s="8"/>
      <c r="E100" s="8"/>
      <c r="F100" s="8"/>
      <c r="G100" s="12"/>
      <c r="H100" s="12"/>
      <c r="I100" s="8"/>
      <c r="J100" s="8"/>
      <c r="K100" s="8"/>
      <c r="L100" s="8"/>
      <c r="M100" s="8"/>
      <c r="P100" s="14"/>
      <c r="Q100" s="8"/>
      <c r="W100" s="12"/>
      <c r="X100" s="9"/>
      <c r="Y100" s="12"/>
      <c r="AA100" s="9"/>
    </row>
    <row r="101" spans="4:27">
      <c r="D101" s="8"/>
      <c r="E101" s="8"/>
      <c r="F101" s="8"/>
      <c r="G101" s="12"/>
      <c r="H101" s="12"/>
      <c r="I101" s="8"/>
      <c r="J101" s="8"/>
      <c r="K101" s="8"/>
      <c r="L101" s="8"/>
      <c r="M101" s="8"/>
      <c r="P101" s="14"/>
      <c r="Q101" s="8"/>
      <c r="W101" s="12"/>
      <c r="X101" s="9"/>
      <c r="Y101" s="12"/>
      <c r="AA101" s="9"/>
    </row>
    <row r="102" spans="4:27">
      <c r="D102" s="8"/>
      <c r="E102" s="8"/>
      <c r="F102" s="8"/>
      <c r="G102" s="12"/>
      <c r="H102" s="12"/>
      <c r="I102" s="8"/>
      <c r="J102" s="8"/>
      <c r="K102" s="8"/>
      <c r="L102" s="8"/>
      <c r="M102" s="8"/>
      <c r="P102" s="14"/>
      <c r="Q102" s="8"/>
      <c r="W102" s="12"/>
      <c r="X102" s="9"/>
      <c r="Y102" s="12"/>
      <c r="AA102" s="9"/>
    </row>
    <row r="103" spans="4:27">
      <c r="D103" s="8"/>
      <c r="E103" s="8"/>
      <c r="F103" s="8"/>
      <c r="G103" s="12"/>
      <c r="H103" s="12"/>
      <c r="I103" s="8"/>
      <c r="J103" s="8"/>
      <c r="K103" s="8"/>
      <c r="L103" s="8"/>
      <c r="M103" s="8"/>
      <c r="P103" s="14"/>
      <c r="Q103" s="8"/>
      <c r="W103" s="12"/>
      <c r="X103" s="9"/>
      <c r="Y103" s="12"/>
      <c r="AA103" s="9"/>
    </row>
    <row r="104" spans="4:27">
      <c r="D104" s="8"/>
      <c r="E104" s="8"/>
      <c r="F104" s="8"/>
      <c r="G104" s="8"/>
      <c r="H104" s="8"/>
      <c r="I104" s="8"/>
      <c r="J104" s="8"/>
      <c r="K104" s="8"/>
      <c r="L104" s="8"/>
      <c r="M104" s="8"/>
      <c r="P104" s="14"/>
      <c r="Q104" s="8"/>
      <c r="W104" s="12"/>
      <c r="X104" s="9"/>
      <c r="Y104" s="12"/>
      <c r="AA104" s="9"/>
    </row>
    <row r="105" spans="4:27">
      <c r="E105" s="8"/>
      <c r="F105" s="8"/>
      <c r="G105" s="8"/>
      <c r="H105" s="8"/>
      <c r="I105" s="8"/>
      <c r="J105" s="8"/>
      <c r="K105" s="8"/>
      <c r="L105" s="8"/>
      <c r="M105" s="8"/>
      <c r="P105" s="14"/>
      <c r="X105" s="9"/>
      <c r="Y105" s="12"/>
      <c r="AA105" s="9"/>
    </row>
    <row r="106" spans="4:27">
      <c r="X106" s="9"/>
      <c r="Y106" s="12"/>
      <c r="AA106" s="9"/>
    </row>
    <row r="107" spans="4:27">
      <c r="X107" s="9"/>
      <c r="AA107" s="9"/>
    </row>
    <row r="108" spans="4:27">
      <c r="X108" s="9"/>
      <c r="AA108" s="9"/>
    </row>
    <row r="109" spans="4:27">
      <c r="X109" s="9"/>
    </row>
    <row r="110" spans="4:27">
      <c r="X110" s="9"/>
    </row>
    <row r="111" spans="4:27">
      <c r="X111" s="9"/>
    </row>
    <row r="112" spans="4:27">
      <c r="X112" s="9"/>
    </row>
    <row r="113" spans="24:24">
      <c r="X113" s="9"/>
    </row>
    <row r="114" spans="24:24">
      <c r="X114" s="9"/>
    </row>
    <row r="115" spans="24:24">
      <c r="X115" s="9"/>
    </row>
    <row r="116" spans="24:24">
      <c r="X116" s="9"/>
    </row>
    <row r="117" spans="24:24">
      <c r="X117" s="9"/>
    </row>
    <row r="118" spans="24:24">
      <c r="X118" s="9"/>
    </row>
    <row r="119" spans="24:24">
      <c r="X119" s="9"/>
    </row>
    <row r="120" spans="24:24">
      <c r="X120" s="9"/>
    </row>
    <row r="121" spans="24:24">
      <c r="X121" s="9"/>
    </row>
  </sheetData>
  <phoneticPr fontId="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7"/>
  <sheetViews>
    <sheetView workbookViewId="0">
      <pane xSplit="1" ySplit="3" topLeftCell="C35" activePane="bottomRight" state="frozen"/>
      <selection pane="topRight" activeCell="B1" sqref="B1"/>
      <selection pane="bottomLeft" activeCell="A4" sqref="A4"/>
      <selection pane="bottomRight" activeCell="G49" sqref="G49"/>
    </sheetView>
  </sheetViews>
  <sheetFormatPr defaultRowHeight="12.75"/>
  <sheetData>
    <row r="1" spans="1:12">
      <c r="A1" t="s">
        <v>78</v>
      </c>
    </row>
    <row r="2" spans="1:12">
      <c r="C2" t="s">
        <v>79</v>
      </c>
      <c r="D2" t="s">
        <v>79</v>
      </c>
      <c r="E2" t="s">
        <v>79</v>
      </c>
      <c r="F2" t="s">
        <v>83</v>
      </c>
      <c r="G2" t="s">
        <v>83</v>
      </c>
      <c r="H2" t="s">
        <v>83</v>
      </c>
      <c r="I2" t="s">
        <v>85</v>
      </c>
      <c r="J2" t="s">
        <v>85</v>
      </c>
      <c r="K2" t="s">
        <v>85</v>
      </c>
    </row>
    <row r="3" spans="1:12">
      <c r="A3" t="s">
        <v>89</v>
      </c>
      <c r="B3" t="s">
        <v>113</v>
      </c>
      <c r="C3" t="s">
        <v>80</v>
      </c>
      <c r="D3" t="s">
        <v>81</v>
      </c>
      <c r="E3" t="s">
        <v>82</v>
      </c>
      <c r="F3" t="s">
        <v>84</v>
      </c>
      <c r="G3" t="s">
        <v>114</v>
      </c>
      <c r="H3" t="s">
        <v>115</v>
      </c>
      <c r="I3" t="s">
        <v>86</v>
      </c>
      <c r="J3" t="s">
        <v>87</v>
      </c>
      <c r="K3" t="s">
        <v>88</v>
      </c>
      <c r="L3" t="s">
        <v>71</v>
      </c>
    </row>
    <row r="4" spans="1:12">
      <c r="A4" t="s">
        <v>109</v>
      </c>
      <c r="B4">
        <v>11</v>
      </c>
      <c r="C4">
        <v>1.78</v>
      </c>
      <c r="D4">
        <v>2.4</v>
      </c>
      <c r="E4">
        <v>0.72</v>
      </c>
      <c r="F4">
        <v>4.7</v>
      </c>
      <c r="G4">
        <v>3.66</v>
      </c>
      <c r="H4">
        <v>4.47</v>
      </c>
      <c r="I4">
        <v>2.48</v>
      </c>
      <c r="J4">
        <v>3.1</v>
      </c>
      <c r="K4">
        <v>2.97</v>
      </c>
      <c r="L4" s="8">
        <f>AVERAGE(B4:K4)</f>
        <v>3.7280000000000002</v>
      </c>
    </row>
    <row r="5" spans="1:12">
      <c r="A5" t="s">
        <v>95</v>
      </c>
      <c r="B5">
        <v>12</v>
      </c>
      <c r="C5">
        <v>1</v>
      </c>
      <c r="D5">
        <v>0.62</v>
      </c>
      <c r="E5">
        <v>1.06</v>
      </c>
      <c r="F5">
        <v>0.28999999999999998</v>
      </c>
      <c r="G5">
        <v>0.35</v>
      </c>
      <c r="H5">
        <v>0.46</v>
      </c>
      <c r="I5">
        <v>1.26</v>
      </c>
      <c r="J5">
        <v>1.18</v>
      </c>
      <c r="K5">
        <v>1.1599999999999999</v>
      </c>
      <c r="L5" s="8">
        <f t="shared" ref="L5:L36" si="0">AVERAGE(B5:K5)</f>
        <v>1.9379999999999999</v>
      </c>
    </row>
    <row r="6" spans="1:12">
      <c r="A6" t="s">
        <v>92</v>
      </c>
      <c r="B6">
        <v>13</v>
      </c>
      <c r="C6" s="12">
        <v>14.11</v>
      </c>
      <c r="D6" s="12">
        <v>9.76</v>
      </c>
      <c r="E6" s="12">
        <v>13.23</v>
      </c>
      <c r="F6" s="12">
        <v>12.99</v>
      </c>
      <c r="G6" s="12">
        <v>11.31</v>
      </c>
      <c r="H6" s="12">
        <v>14</v>
      </c>
      <c r="I6" s="12">
        <v>14.38</v>
      </c>
      <c r="J6" s="12">
        <v>14.58</v>
      </c>
      <c r="K6" s="12">
        <v>15.12</v>
      </c>
      <c r="L6" s="12">
        <f t="shared" si="0"/>
        <v>13.247999999999999</v>
      </c>
    </row>
    <row r="7" spans="1:12">
      <c r="A7" t="s">
        <v>90</v>
      </c>
      <c r="B7">
        <v>14</v>
      </c>
      <c r="C7" s="12">
        <v>73.83</v>
      </c>
      <c r="D7" s="12">
        <v>82.38</v>
      </c>
      <c r="E7" s="12">
        <v>77.45</v>
      </c>
      <c r="F7" s="12">
        <v>77.06</v>
      </c>
      <c r="G7" s="12">
        <v>80.84</v>
      </c>
      <c r="H7" s="12">
        <v>74.676000000000002</v>
      </c>
      <c r="I7" s="12">
        <v>71.61</v>
      </c>
      <c r="J7" s="12">
        <v>73.63</v>
      </c>
      <c r="K7" s="12">
        <v>68.83</v>
      </c>
      <c r="L7" s="12">
        <f t="shared" si="0"/>
        <v>69.430599999999998</v>
      </c>
    </row>
    <row r="8" spans="1:12">
      <c r="A8" t="s">
        <v>98</v>
      </c>
      <c r="B8">
        <v>15</v>
      </c>
      <c r="C8">
        <v>7.0000000000000007E-2</v>
      </c>
      <c r="D8">
        <v>0.03</v>
      </c>
      <c r="E8">
        <v>0.04</v>
      </c>
      <c r="F8">
        <v>0.03</v>
      </c>
      <c r="G8">
        <v>0.02</v>
      </c>
      <c r="H8">
        <v>0.03</v>
      </c>
      <c r="I8">
        <v>0.12</v>
      </c>
      <c r="J8">
        <v>0.1</v>
      </c>
      <c r="K8">
        <v>0.13</v>
      </c>
      <c r="L8" s="8">
        <f t="shared" si="0"/>
        <v>1.5569999999999997</v>
      </c>
    </row>
    <row r="9" spans="1:12">
      <c r="A9" t="s">
        <v>97</v>
      </c>
      <c r="B9">
        <v>19</v>
      </c>
      <c r="C9">
        <v>4.04</v>
      </c>
      <c r="D9">
        <v>1.79</v>
      </c>
      <c r="E9">
        <v>4</v>
      </c>
      <c r="F9">
        <v>2.09</v>
      </c>
      <c r="G9">
        <v>2.06</v>
      </c>
      <c r="H9">
        <v>2.71</v>
      </c>
      <c r="I9">
        <v>1.77</v>
      </c>
      <c r="J9">
        <v>3.24</v>
      </c>
      <c r="K9">
        <v>1.37</v>
      </c>
      <c r="L9" s="8">
        <f t="shared" si="0"/>
        <v>4.2069999999999999</v>
      </c>
    </row>
    <row r="10" spans="1:12">
      <c r="A10" t="s">
        <v>96</v>
      </c>
      <c r="B10">
        <v>20</v>
      </c>
      <c r="C10">
        <v>1.06</v>
      </c>
      <c r="D10">
        <v>0.62</v>
      </c>
      <c r="E10">
        <v>0.01</v>
      </c>
      <c r="F10">
        <v>0.16</v>
      </c>
      <c r="G10">
        <v>0.01</v>
      </c>
      <c r="H10">
        <v>0.78</v>
      </c>
      <c r="I10">
        <v>3.09</v>
      </c>
      <c r="J10">
        <v>0.71</v>
      </c>
      <c r="K10">
        <v>4.3899999999999997</v>
      </c>
      <c r="L10" s="8">
        <f t="shared" si="0"/>
        <v>3.0830000000000006</v>
      </c>
    </row>
    <row r="11" spans="1:12">
      <c r="A11" t="s">
        <v>99</v>
      </c>
      <c r="B11">
        <v>21</v>
      </c>
      <c r="C11">
        <v>8.9</v>
      </c>
      <c r="D11">
        <v>5.9</v>
      </c>
      <c r="E11">
        <v>8</v>
      </c>
      <c r="F11">
        <v>6.5</v>
      </c>
      <c r="G11">
        <v>5.6</v>
      </c>
      <c r="H11">
        <v>7.5</v>
      </c>
      <c r="I11">
        <v>9.1999999999999993</v>
      </c>
      <c r="J11">
        <v>7.1</v>
      </c>
      <c r="K11">
        <v>8.5</v>
      </c>
      <c r="L11" s="12">
        <f t="shared" si="0"/>
        <v>8.8199999999999985</v>
      </c>
    </row>
    <row r="12" spans="1:12">
      <c r="A12" t="s">
        <v>91</v>
      </c>
      <c r="B12">
        <v>22</v>
      </c>
      <c r="C12">
        <v>0.39</v>
      </c>
      <c r="D12">
        <v>0.25</v>
      </c>
      <c r="E12">
        <v>0.34</v>
      </c>
      <c r="F12">
        <v>0.21</v>
      </c>
      <c r="G12">
        <v>0.16</v>
      </c>
      <c r="H12">
        <v>0.27</v>
      </c>
      <c r="I12">
        <v>0.61</v>
      </c>
      <c r="J12">
        <v>0.45</v>
      </c>
      <c r="K12">
        <v>0.55000000000000004</v>
      </c>
      <c r="L12" s="8">
        <f t="shared" si="0"/>
        <v>2.5230000000000001</v>
      </c>
    </row>
    <row r="13" spans="1:12">
      <c r="A13" t="s">
        <v>68</v>
      </c>
      <c r="B13">
        <v>23</v>
      </c>
      <c r="C13">
        <v>33</v>
      </c>
      <c r="D13">
        <v>20</v>
      </c>
      <c r="E13">
        <v>29</v>
      </c>
      <c r="F13">
        <v>13</v>
      </c>
      <c r="G13">
        <v>11</v>
      </c>
      <c r="H13">
        <v>19</v>
      </c>
      <c r="I13">
        <v>75</v>
      </c>
      <c r="J13">
        <v>45</v>
      </c>
      <c r="K13">
        <v>68</v>
      </c>
      <c r="L13" s="9">
        <f t="shared" si="0"/>
        <v>33.6</v>
      </c>
    </row>
    <row r="14" spans="1:12">
      <c r="A14" t="s">
        <v>6</v>
      </c>
      <c r="B14">
        <v>24</v>
      </c>
      <c r="C14">
        <v>17</v>
      </c>
      <c r="D14">
        <v>12</v>
      </c>
      <c r="E14">
        <v>16</v>
      </c>
      <c r="F14">
        <v>7</v>
      </c>
      <c r="G14">
        <v>6</v>
      </c>
      <c r="H14">
        <v>11</v>
      </c>
      <c r="I14">
        <v>33</v>
      </c>
      <c r="J14">
        <v>17</v>
      </c>
      <c r="K14">
        <v>26</v>
      </c>
      <c r="L14" s="9">
        <f t="shared" si="0"/>
        <v>16.899999999999999</v>
      </c>
    </row>
    <row r="15" spans="1:12">
      <c r="A15" t="s">
        <v>94</v>
      </c>
      <c r="B15">
        <v>25</v>
      </c>
      <c r="C15">
        <v>0.04</v>
      </c>
      <c r="D15">
        <v>0.03</v>
      </c>
      <c r="E15">
        <v>0.04</v>
      </c>
      <c r="F15">
        <v>0.06</v>
      </c>
      <c r="G15">
        <v>0.02</v>
      </c>
      <c r="H15">
        <v>0.05</v>
      </c>
      <c r="I15">
        <v>0.09</v>
      </c>
      <c r="J15">
        <v>0.03</v>
      </c>
      <c r="K15">
        <v>0.13</v>
      </c>
      <c r="L15" s="8">
        <f t="shared" si="0"/>
        <v>2.5489999999999999</v>
      </c>
    </row>
    <row r="16" spans="1:12">
      <c r="A16" t="s">
        <v>93</v>
      </c>
      <c r="B16">
        <v>26</v>
      </c>
      <c r="C16">
        <v>3.68</v>
      </c>
      <c r="D16">
        <v>2.12</v>
      </c>
      <c r="E16">
        <v>3.12</v>
      </c>
      <c r="F16">
        <v>2.41</v>
      </c>
      <c r="G16">
        <v>1.58</v>
      </c>
      <c r="H16">
        <v>2.56</v>
      </c>
      <c r="I16">
        <v>4.59</v>
      </c>
      <c r="J16">
        <v>2.98</v>
      </c>
      <c r="K16">
        <v>5.35</v>
      </c>
      <c r="L16" s="8">
        <f t="shared" si="0"/>
        <v>5.4390000000000001</v>
      </c>
    </row>
    <row r="17" spans="1:12">
      <c r="A17" t="s">
        <v>5</v>
      </c>
      <c r="B17">
        <v>27</v>
      </c>
      <c r="C17">
        <v>3.8</v>
      </c>
      <c r="D17">
        <v>1.8</v>
      </c>
      <c r="E17">
        <v>0.8</v>
      </c>
      <c r="F17">
        <v>2</v>
      </c>
      <c r="G17">
        <v>0.6</v>
      </c>
      <c r="H17">
        <v>2.6</v>
      </c>
      <c r="I17">
        <v>8.5</v>
      </c>
      <c r="J17">
        <v>6.8</v>
      </c>
      <c r="K17">
        <v>5.5</v>
      </c>
      <c r="L17" s="9">
        <f t="shared" si="0"/>
        <v>5.9399999999999995</v>
      </c>
    </row>
    <row r="18" spans="1:12">
      <c r="A18" t="s">
        <v>69</v>
      </c>
      <c r="B18">
        <v>30</v>
      </c>
      <c r="C18">
        <v>61</v>
      </c>
      <c r="D18">
        <v>48</v>
      </c>
      <c r="E18">
        <v>75</v>
      </c>
      <c r="F18">
        <v>70</v>
      </c>
      <c r="G18">
        <v>47</v>
      </c>
      <c r="H18">
        <v>63</v>
      </c>
      <c r="I18">
        <v>72</v>
      </c>
      <c r="J18">
        <v>50</v>
      </c>
      <c r="K18">
        <v>67</v>
      </c>
      <c r="L18" s="9">
        <f t="shared" si="0"/>
        <v>58.3</v>
      </c>
    </row>
    <row r="19" spans="1:12">
      <c r="A19" t="s">
        <v>62</v>
      </c>
      <c r="B19">
        <v>37</v>
      </c>
      <c r="C19">
        <v>189</v>
      </c>
      <c r="D19">
        <v>86</v>
      </c>
      <c r="E19">
        <v>188</v>
      </c>
      <c r="F19">
        <v>94</v>
      </c>
      <c r="G19">
        <v>105</v>
      </c>
      <c r="H19">
        <v>132</v>
      </c>
      <c r="I19">
        <v>78</v>
      </c>
      <c r="J19">
        <v>140</v>
      </c>
      <c r="K19">
        <v>51</v>
      </c>
      <c r="L19" s="9">
        <f t="shared" si="0"/>
        <v>110</v>
      </c>
    </row>
    <row r="20" spans="1:12">
      <c r="A20" t="s">
        <v>64</v>
      </c>
      <c r="B20">
        <v>38</v>
      </c>
      <c r="C20">
        <v>85</v>
      </c>
      <c r="D20">
        <v>62</v>
      </c>
      <c r="E20">
        <v>20</v>
      </c>
      <c r="F20">
        <v>79</v>
      </c>
      <c r="G20">
        <v>48</v>
      </c>
      <c r="H20">
        <v>12</v>
      </c>
      <c r="I20">
        <v>189</v>
      </c>
      <c r="J20">
        <v>90</v>
      </c>
      <c r="K20">
        <v>242</v>
      </c>
      <c r="L20" s="9">
        <f t="shared" si="0"/>
        <v>86.5</v>
      </c>
    </row>
    <row r="21" spans="1:12">
      <c r="A21" t="s">
        <v>75</v>
      </c>
      <c r="B21">
        <v>39</v>
      </c>
      <c r="C21">
        <v>28</v>
      </c>
      <c r="D21">
        <v>26</v>
      </c>
      <c r="E21">
        <v>35</v>
      </c>
      <c r="F21">
        <v>29</v>
      </c>
      <c r="G21">
        <v>30</v>
      </c>
      <c r="H21">
        <v>35</v>
      </c>
      <c r="I21">
        <v>25</v>
      </c>
      <c r="J21">
        <v>27</v>
      </c>
      <c r="K21">
        <v>22</v>
      </c>
      <c r="L21" s="9">
        <f t="shared" si="0"/>
        <v>29.6</v>
      </c>
    </row>
    <row r="22" spans="1:12">
      <c r="A22" t="s">
        <v>70</v>
      </c>
      <c r="B22">
        <v>40</v>
      </c>
      <c r="C22">
        <v>230</v>
      </c>
      <c r="D22">
        <v>172</v>
      </c>
      <c r="E22">
        <v>217</v>
      </c>
      <c r="F22">
        <v>160</v>
      </c>
      <c r="G22">
        <v>147</v>
      </c>
      <c r="H22">
        <v>209</v>
      </c>
      <c r="I22">
        <v>235</v>
      </c>
      <c r="J22">
        <v>225</v>
      </c>
      <c r="K22">
        <v>194</v>
      </c>
      <c r="L22" s="9">
        <f t="shared" si="0"/>
        <v>182.9</v>
      </c>
    </row>
    <row r="23" spans="1:12">
      <c r="A23" t="s">
        <v>76</v>
      </c>
      <c r="B23">
        <v>41</v>
      </c>
      <c r="C23">
        <v>11.3</v>
      </c>
      <c r="D23">
        <v>10</v>
      </c>
      <c r="E23">
        <v>12.3</v>
      </c>
      <c r="F23">
        <v>10.8</v>
      </c>
      <c r="G23">
        <v>10.6</v>
      </c>
      <c r="H23">
        <v>13.2</v>
      </c>
      <c r="I23">
        <v>11.1</v>
      </c>
      <c r="J23">
        <v>11.2</v>
      </c>
      <c r="K23">
        <v>9.1</v>
      </c>
      <c r="L23" s="9">
        <f t="shared" si="0"/>
        <v>14.059999999999997</v>
      </c>
    </row>
    <row r="24" spans="1:12">
      <c r="A24" t="s">
        <v>77</v>
      </c>
      <c r="B24">
        <v>56</v>
      </c>
      <c r="C24">
        <v>721</v>
      </c>
      <c r="D24">
        <v>30</v>
      </c>
      <c r="E24">
        <v>753</v>
      </c>
      <c r="F24">
        <v>616</v>
      </c>
      <c r="G24">
        <v>440</v>
      </c>
      <c r="H24">
        <v>649</v>
      </c>
      <c r="I24">
        <v>1027</v>
      </c>
      <c r="J24">
        <v>802</v>
      </c>
      <c r="K24">
        <v>3445</v>
      </c>
      <c r="L24" s="9">
        <f t="shared" si="0"/>
        <v>853.9</v>
      </c>
    </row>
    <row r="25" spans="1:12">
      <c r="A25" t="s">
        <v>102</v>
      </c>
      <c r="B25">
        <v>57</v>
      </c>
      <c r="C25">
        <v>36.5</v>
      </c>
      <c r="D25">
        <v>47.2</v>
      </c>
      <c r="E25">
        <v>42.9</v>
      </c>
      <c r="F25">
        <v>39.6</v>
      </c>
      <c r="G25">
        <v>31.7</v>
      </c>
      <c r="H25">
        <v>43.3</v>
      </c>
      <c r="I25">
        <v>30.4</v>
      </c>
      <c r="J25">
        <v>39.1</v>
      </c>
      <c r="K25">
        <v>30.5</v>
      </c>
      <c r="L25" s="12">
        <f t="shared" si="0"/>
        <v>39.82</v>
      </c>
    </row>
    <row r="26" spans="1:12">
      <c r="A26" t="s">
        <v>103</v>
      </c>
      <c r="B26">
        <v>58</v>
      </c>
      <c r="C26">
        <v>70.5</v>
      </c>
      <c r="D26">
        <v>87.7</v>
      </c>
      <c r="E26">
        <v>86.2</v>
      </c>
      <c r="F26">
        <v>79.2</v>
      </c>
      <c r="G26">
        <v>68.099999999999994</v>
      </c>
      <c r="H26">
        <v>86.7</v>
      </c>
      <c r="I26">
        <v>58.9</v>
      </c>
      <c r="J26">
        <v>69.599999999999994</v>
      </c>
      <c r="K26">
        <v>58.5</v>
      </c>
      <c r="L26" s="12">
        <f t="shared" si="0"/>
        <v>72.34</v>
      </c>
    </row>
    <row r="27" spans="1:12">
      <c r="A27" t="s">
        <v>104</v>
      </c>
      <c r="B27">
        <v>60</v>
      </c>
      <c r="C27">
        <v>28.6</v>
      </c>
      <c r="D27">
        <v>36.5</v>
      </c>
      <c r="E27">
        <v>36.9</v>
      </c>
      <c r="F27">
        <v>35.1</v>
      </c>
      <c r="G27">
        <v>30.3</v>
      </c>
      <c r="H27">
        <v>38.299999999999997</v>
      </c>
      <c r="I27">
        <v>25.4</v>
      </c>
      <c r="J27">
        <v>28</v>
      </c>
      <c r="K27">
        <v>25.2</v>
      </c>
      <c r="L27" s="12">
        <f t="shared" si="0"/>
        <v>34.429999999999993</v>
      </c>
    </row>
    <row r="28" spans="1:12">
      <c r="A28" t="s">
        <v>112</v>
      </c>
      <c r="B28">
        <v>62</v>
      </c>
      <c r="C28">
        <v>5.82</v>
      </c>
      <c r="D28">
        <v>6.93</v>
      </c>
      <c r="E28">
        <v>7.55</v>
      </c>
      <c r="F28">
        <v>6.71</v>
      </c>
      <c r="G28">
        <v>5.57</v>
      </c>
      <c r="H28">
        <v>6.89</v>
      </c>
      <c r="I28">
        <v>5.0599999999999996</v>
      </c>
      <c r="J28">
        <v>5.08</v>
      </c>
      <c r="K28">
        <v>5.05</v>
      </c>
      <c r="L28" s="12">
        <f t="shared" si="0"/>
        <v>11.665999999999999</v>
      </c>
    </row>
    <row r="29" spans="1:12">
      <c r="A29" t="s">
        <v>105</v>
      </c>
      <c r="B29">
        <v>63</v>
      </c>
      <c r="C29">
        <v>1.07</v>
      </c>
      <c r="D29">
        <v>0.74</v>
      </c>
      <c r="E29">
        <v>1.1000000000000001</v>
      </c>
      <c r="F29">
        <v>0.73</v>
      </c>
      <c r="G29">
        <v>0.45</v>
      </c>
      <c r="H29">
        <v>0.75</v>
      </c>
      <c r="I29">
        <v>1.17</v>
      </c>
      <c r="J29">
        <v>1.23</v>
      </c>
      <c r="K29">
        <v>1.33</v>
      </c>
      <c r="L29" s="8">
        <f t="shared" si="0"/>
        <v>7.1569999999999991</v>
      </c>
    </row>
    <row r="30" spans="1:12">
      <c r="A30" t="s">
        <v>106</v>
      </c>
      <c r="B30">
        <v>65</v>
      </c>
      <c r="C30">
        <v>0.95</v>
      </c>
      <c r="D30">
        <v>0.85</v>
      </c>
      <c r="E30">
        <v>1.08</v>
      </c>
      <c r="F30">
        <v>0.88</v>
      </c>
      <c r="G30">
        <v>0.81</v>
      </c>
      <c r="H30">
        <v>1.0900000000000001</v>
      </c>
      <c r="I30">
        <v>0.67</v>
      </c>
      <c r="J30">
        <v>0.75</v>
      </c>
      <c r="K30">
        <v>0.73</v>
      </c>
      <c r="L30" s="8">
        <f t="shared" si="0"/>
        <v>7.2810000000000006</v>
      </c>
    </row>
    <row r="31" spans="1:12">
      <c r="A31" t="s">
        <v>107</v>
      </c>
      <c r="B31">
        <v>70</v>
      </c>
      <c r="C31">
        <v>3.04</v>
      </c>
      <c r="D31">
        <v>3.19</v>
      </c>
      <c r="E31">
        <v>3.72</v>
      </c>
      <c r="F31">
        <v>3.42</v>
      </c>
      <c r="G31">
        <v>3.5</v>
      </c>
      <c r="H31">
        <v>4.0999999999999996</v>
      </c>
      <c r="I31">
        <v>2.33</v>
      </c>
      <c r="J31">
        <v>2.76</v>
      </c>
      <c r="K31">
        <v>2.2999999999999998</v>
      </c>
      <c r="L31" s="8">
        <f t="shared" si="0"/>
        <v>9.8360000000000003</v>
      </c>
    </row>
    <row r="32" spans="1:12">
      <c r="A32" t="s">
        <v>108</v>
      </c>
      <c r="B32">
        <v>71</v>
      </c>
      <c r="C32">
        <v>0.45</v>
      </c>
      <c r="D32">
        <v>0.44</v>
      </c>
      <c r="E32">
        <v>0.52</v>
      </c>
      <c r="F32">
        <v>0.47</v>
      </c>
      <c r="G32">
        <v>0.48</v>
      </c>
      <c r="H32">
        <v>0.57999999999999996</v>
      </c>
      <c r="I32">
        <v>0.35</v>
      </c>
      <c r="J32">
        <v>0.41</v>
      </c>
      <c r="K32">
        <v>0.32</v>
      </c>
      <c r="L32" s="8">
        <f t="shared" si="0"/>
        <v>7.501999999999998</v>
      </c>
    </row>
    <row r="33" spans="1:12">
      <c r="A33" t="s">
        <v>100</v>
      </c>
      <c r="B33">
        <v>72</v>
      </c>
      <c r="C33">
        <v>6.64</v>
      </c>
      <c r="D33">
        <v>5.09</v>
      </c>
      <c r="E33">
        <v>6.29</v>
      </c>
      <c r="F33">
        <v>4.96</v>
      </c>
      <c r="G33">
        <v>4.37</v>
      </c>
      <c r="H33">
        <v>6.35</v>
      </c>
      <c r="I33">
        <v>6.14</v>
      </c>
      <c r="J33">
        <v>5.64</v>
      </c>
      <c r="K33">
        <v>5.03</v>
      </c>
      <c r="L33" s="12">
        <f t="shared" si="0"/>
        <v>12.251000000000001</v>
      </c>
    </row>
    <row r="34" spans="1:12">
      <c r="A34" t="s">
        <v>101</v>
      </c>
      <c r="B34">
        <v>73</v>
      </c>
      <c r="C34">
        <v>1.02</v>
      </c>
      <c r="D34">
        <v>0.94</v>
      </c>
      <c r="E34">
        <v>1.17</v>
      </c>
      <c r="F34">
        <v>1.08</v>
      </c>
      <c r="G34">
        <v>1.01</v>
      </c>
      <c r="H34">
        <v>1.33</v>
      </c>
      <c r="I34">
        <v>0.88</v>
      </c>
      <c r="J34">
        <v>0.99</v>
      </c>
      <c r="K34">
        <v>0.78</v>
      </c>
      <c r="L34" s="12">
        <f t="shared" si="0"/>
        <v>8.2199999999999989</v>
      </c>
    </row>
    <row r="35" spans="1:12">
      <c r="A35" t="s">
        <v>61</v>
      </c>
      <c r="B35">
        <v>82</v>
      </c>
      <c r="C35">
        <v>18</v>
      </c>
      <c r="D35">
        <v>19</v>
      </c>
      <c r="E35">
        <v>16</v>
      </c>
      <c r="F35">
        <v>21</v>
      </c>
      <c r="G35">
        <v>16</v>
      </c>
      <c r="H35">
        <v>29</v>
      </c>
      <c r="I35">
        <v>3</v>
      </c>
      <c r="J35">
        <v>21</v>
      </c>
      <c r="K35">
        <v>18</v>
      </c>
      <c r="L35" s="12">
        <f t="shared" si="0"/>
        <v>24.3</v>
      </c>
    </row>
    <row r="36" spans="1:12">
      <c r="A36" t="s">
        <v>65</v>
      </c>
      <c r="B36">
        <v>90</v>
      </c>
      <c r="C36">
        <v>16.100000000000001</v>
      </c>
      <c r="D36">
        <v>17.3</v>
      </c>
      <c r="E36">
        <v>20</v>
      </c>
      <c r="F36">
        <v>20.2</v>
      </c>
      <c r="G36">
        <v>19.7</v>
      </c>
      <c r="H36">
        <v>25</v>
      </c>
      <c r="I36">
        <v>11.6</v>
      </c>
      <c r="J36">
        <v>17</v>
      </c>
      <c r="K36">
        <v>9.84</v>
      </c>
      <c r="L36" s="12">
        <f t="shared" si="0"/>
        <v>24.673999999999996</v>
      </c>
    </row>
    <row r="39" spans="1:12">
      <c r="A39" t="s">
        <v>110</v>
      </c>
      <c r="C39" s="14">
        <f>C17/C23</f>
        <v>0.33628318584070793</v>
      </c>
      <c r="D39" s="14">
        <f t="shared" ref="D39:K39" si="1">D17/D23</f>
        <v>0.18</v>
      </c>
      <c r="E39" s="14">
        <f t="shared" si="1"/>
        <v>6.5040650406504058E-2</v>
      </c>
      <c r="F39" s="14">
        <f t="shared" si="1"/>
        <v>0.18518518518518517</v>
      </c>
      <c r="G39" s="14">
        <f t="shared" si="1"/>
        <v>5.6603773584905662E-2</v>
      </c>
      <c r="H39" s="14">
        <f t="shared" si="1"/>
        <v>0.19696969696969699</v>
      </c>
      <c r="I39" s="14">
        <f t="shared" si="1"/>
        <v>0.76576576576576583</v>
      </c>
      <c r="J39" s="14">
        <f t="shared" si="1"/>
        <v>0.60714285714285721</v>
      </c>
      <c r="K39" s="14">
        <f t="shared" si="1"/>
        <v>0.60439560439560447</v>
      </c>
      <c r="L39" s="14">
        <f t="shared" ref="L39:L44" si="2">AVERAGE(B39:K39)</f>
        <v>0.3330429688101364</v>
      </c>
    </row>
    <row r="40" spans="1:12">
      <c r="A40" t="s">
        <v>111</v>
      </c>
      <c r="C40" s="12">
        <f>C25/C26</f>
        <v>0.51773049645390068</v>
      </c>
      <c r="D40" s="12">
        <f t="shared" ref="D40:K40" si="3">D25/D26</f>
        <v>0.53819840364880278</v>
      </c>
      <c r="E40" s="12">
        <f t="shared" si="3"/>
        <v>0.4976798143851508</v>
      </c>
      <c r="F40" s="12">
        <f t="shared" si="3"/>
        <v>0.5</v>
      </c>
      <c r="G40" s="12">
        <f t="shared" si="3"/>
        <v>0.46549192364170339</v>
      </c>
      <c r="H40" s="12">
        <f t="shared" si="3"/>
        <v>0.49942329873125718</v>
      </c>
      <c r="I40" s="12">
        <f t="shared" si="3"/>
        <v>0.5161290322580645</v>
      </c>
      <c r="J40" s="12">
        <f t="shared" si="3"/>
        <v>0.56178160919540232</v>
      </c>
      <c r="K40" s="12">
        <f t="shared" si="3"/>
        <v>0.5213675213675214</v>
      </c>
      <c r="L40" s="14">
        <f t="shared" si="2"/>
        <v>0.51308912218686697</v>
      </c>
    </row>
    <row r="41" spans="1:12">
      <c r="A41" t="s">
        <v>116</v>
      </c>
      <c r="C41" s="14">
        <f>C23/C21</f>
        <v>0.40357142857142858</v>
      </c>
      <c r="D41" s="14">
        <f t="shared" ref="D41:K41" si="4">D23/D21</f>
        <v>0.38461538461538464</v>
      </c>
      <c r="E41" s="14">
        <f t="shared" si="4"/>
        <v>0.35142857142857142</v>
      </c>
      <c r="F41" s="14">
        <f t="shared" si="4"/>
        <v>0.3724137931034483</v>
      </c>
      <c r="G41" s="14">
        <f t="shared" si="4"/>
        <v>0.35333333333333333</v>
      </c>
      <c r="H41" s="14">
        <f t="shared" si="4"/>
        <v>0.37714285714285711</v>
      </c>
      <c r="I41" s="14">
        <f t="shared" si="4"/>
        <v>0.44400000000000001</v>
      </c>
      <c r="J41" s="14">
        <f t="shared" si="4"/>
        <v>0.4148148148148148</v>
      </c>
      <c r="K41" s="14">
        <f t="shared" si="4"/>
        <v>0.41363636363636364</v>
      </c>
      <c r="L41" s="14">
        <f t="shared" si="2"/>
        <v>0.39055072740513352</v>
      </c>
    </row>
    <row r="42" spans="1:12">
      <c r="A42" t="s">
        <v>117</v>
      </c>
      <c r="C42" s="13">
        <f>C22/C12/10000</f>
        <v>5.8974358974358973E-2</v>
      </c>
      <c r="D42" s="13">
        <f t="shared" ref="D42:K42" si="5">D22/D12/10000</f>
        <v>6.88E-2</v>
      </c>
      <c r="E42" s="13">
        <f t="shared" si="5"/>
        <v>6.3823529411764696E-2</v>
      </c>
      <c r="F42" s="13">
        <f t="shared" si="5"/>
        <v>7.6190476190476197E-2</v>
      </c>
      <c r="G42" s="13">
        <f t="shared" si="5"/>
        <v>9.1874999999999998E-2</v>
      </c>
      <c r="H42" s="13">
        <f t="shared" si="5"/>
        <v>7.7407407407407397E-2</v>
      </c>
      <c r="I42" s="13">
        <f t="shared" si="5"/>
        <v>3.8524590163934426E-2</v>
      </c>
      <c r="J42" s="13">
        <f t="shared" si="5"/>
        <v>0.05</v>
      </c>
      <c r="K42" s="13">
        <f t="shared" si="5"/>
        <v>3.5272727272727268E-2</v>
      </c>
      <c r="L42" s="14">
        <f t="shared" si="2"/>
        <v>6.2318676602296542E-2</v>
      </c>
    </row>
    <row r="43" spans="1:12">
      <c r="A43" t="s">
        <v>118</v>
      </c>
      <c r="C43" s="13">
        <f>LOG(C41)</f>
        <v>-0.39407958785879948</v>
      </c>
      <c r="D43" s="13">
        <f t="shared" ref="D43:K43" si="6">LOG(D41)</f>
        <v>-0.41497334797081792</v>
      </c>
      <c r="E43" s="13">
        <f t="shared" si="6"/>
        <v>-0.45416293291087773</v>
      </c>
      <c r="F43" s="13">
        <f t="shared" si="6"/>
        <v>-0.42897424241200638</v>
      </c>
      <c r="G43" s="13">
        <f t="shared" si="6"/>
        <v>-0.45181538945489219</v>
      </c>
      <c r="H43" s="13">
        <f t="shared" si="6"/>
        <v>-0.42349411314442581</v>
      </c>
      <c r="I43" s="13">
        <f t="shared" si="6"/>
        <v>-0.35261702988538018</v>
      </c>
      <c r="J43" s="13">
        <f t="shared" si="6"/>
        <v>-0.3821457414888057</v>
      </c>
      <c r="K43" s="13">
        <f t="shared" si="6"/>
        <v>-0.38338128850111264</v>
      </c>
      <c r="L43" s="14">
        <f t="shared" si="2"/>
        <v>-0.40951596373634647</v>
      </c>
    </row>
    <row r="44" spans="1:12">
      <c r="A44" t="s">
        <v>119</v>
      </c>
      <c r="C44" s="13">
        <f>LOG(C42)</f>
        <v>-1.2293367710089063</v>
      </c>
      <c r="D44" s="13">
        <f t="shared" ref="D44:K44" si="7">LOG(D42)</f>
        <v>-1.1624115617644888</v>
      </c>
      <c r="E44" s="13">
        <f t="shared" si="7"/>
        <v>-1.1950191831937256</v>
      </c>
      <c r="F44" s="13">
        <f t="shared" si="7"/>
        <v>-1.1180993120779945</v>
      </c>
      <c r="G44" s="13">
        <f t="shared" si="7"/>
        <v>-1.0368026479077488</v>
      </c>
      <c r="H44" s="13">
        <f t="shared" si="7"/>
        <v>-1.1112174780479334</v>
      </c>
      <c r="I44" s="13">
        <f t="shared" si="7"/>
        <v>-1.4142619727390309</v>
      </c>
      <c r="J44" s="13">
        <f t="shared" si="7"/>
        <v>-1.3010299956639813</v>
      </c>
      <c r="K44" s="13">
        <f t="shared" si="7"/>
        <v>-1.4525609595640179</v>
      </c>
      <c r="L44" s="14">
        <f t="shared" si="2"/>
        <v>-1.2245266535519808</v>
      </c>
    </row>
    <row r="45" spans="1:12">
      <c r="C45" s="13"/>
      <c r="D45" s="13"/>
      <c r="E45" s="13"/>
      <c r="F45" s="13"/>
      <c r="G45" s="13"/>
      <c r="H45" s="13"/>
      <c r="I45" s="13"/>
      <c r="J45" s="13"/>
      <c r="K45" s="13"/>
      <c r="L45" s="14"/>
    </row>
    <row r="47" spans="1:12">
      <c r="A47" t="s">
        <v>47</v>
      </c>
      <c r="C47">
        <v>3.03</v>
      </c>
      <c r="D47">
        <v>1.8</v>
      </c>
      <c r="E47">
        <v>2.4300000000000002</v>
      </c>
      <c r="F47">
        <v>1.22</v>
      </c>
      <c r="G47">
        <v>1.1100000000000001</v>
      </c>
      <c r="H47">
        <v>1.93</v>
      </c>
      <c r="I47">
        <v>4.24</v>
      </c>
      <c r="J47">
        <v>2.71</v>
      </c>
      <c r="K47">
        <v>4.58</v>
      </c>
    </row>
  </sheetData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G3" sqref="G3"/>
    </sheetView>
  </sheetViews>
  <sheetFormatPr defaultRowHeight="12.75"/>
  <sheetData>
    <row r="1" spans="1:9">
      <c r="G1" t="s">
        <v>123</v>
      </c>
      <c r="H1" t="s">
        <v>124</v>
      </c>
      <c r="I1" t="s">
        <v>125</v>
      </c>
    </row>
    <row r="3" spans="1:9">
      <c r="B3" t="s">
        <v>116</v>
      </c>
      <c r="C3" t="s">
        <v>117</v>
      </c>
      <c r="D3" t="s">
        <v>118</v>
      </c>
      <c r="E3" t="s">
        <v>119</v>
      </c>
    </row>
    <row r="4" spans="1:9">
      <c r="A4" t="s">
        <v>120</v>
      </c>
      <c r="B4" s="14">
        <v>0.40357142857142858</v>
      </c>
      <c r="C4" s="14">
        <v>5.8974358974358973E-2</v>
      </c>
      <c r="D4" s="14">
        <v>-0.39407958785879948</v>
      </c>
      <c r="E4" s="14">
        <v>-1.2293367710089063</v>
      </c>
      <c r="H4" s="14">
        <v>0.40357142857142858</v>
      </c>
      <c r="I4" s="14">
        <v>5.8974358974358973E-2</v>
      </c>
    </row>
    <row r="5" spans="1:9">
      <c r="B5" s="14">
        <v>0.38461538461538464</v>
      </c>
      <c r="C5" s="14">
        <v>6.88E-2</v>
      </c>
      <c r="D5" s="14">
        <v>-0.41497334797081792</v>
      </c>
      <c r="E5" s="14">
        <v>-1.1624115617644888</v>
      </c>
      <c r="H5" s="14">
        <v>0.38461538461538464</v>
      </c>
      <c r="I5" s="14">
        <v>6.88E-2</v>
      </c>
    </row>
    <row r="6" spans="1:9">
      <c r="B6" s="14">
        <v>0.35142857142857142</v>
      </c>
      <c r="C6" s="14">
        <v>6.3823529411764696E-2</v>
      </c>
      <c r="D6" s="14">
        <v>-0.45416293291087773</v>
      </c>
      <c r="E6" s="14">
        <v>-1.1950191831937256</v>
      </c>
      <c r="H6" s="14">
        <v>0.35142857142857142</v>
      </c>
      <c r="I6" s="14">
        <v>6.3823529411764696E-2</v>
      </c>
    </row>
    <row r="7" spans="1:9">
      <c r="B7" s="14">
        <v>0.3724137931034483</v>
      </c>
      <c r="C7" s="14">
        <v>7.6190476190476197E-2</v>
      </c>
      <c r="D7" s="14">
        <v>-0.42897424241200638</v>
      </c>
      <c r="E7" s="14">
        <v>-1.1180993120779945</v>
      </c>
      <c r="H7" s="14">
        <v>0.3724137931034483</v>
      </c>
      <c r="I7" s="14">
        <v>7.6190476190476197E-2</v>
      </c>
    </row>
    <row r="8" spans="1:9">
      <c r="B8" s="14">
        <v>0.35333333333333333</v>
      </c>
      <c r="C8" s="14">
        <v>9.1874999999999998E-2</v>
      </c>
      <c r="D8" s="14">
        <v>-0.45181538945489219</v>
      </c>
      <c r="E8" s="14">
        <v>-1.0368026479077488</v>
      </c>
      <c r="H8" s="14">
        <v>0.35333333333333333</v>
      </c>
      <c r="I8" s="14">
        <v>9.1874999999999998E-2</v>
      </c>
    </row>
    <row r="9" spans="1:9">
      <c r="B9" s="14">
        <v>0.37714285714285711</v>
      </c>
      <c r="C9" s="14">
        <v>7.7407407407407397E-2</v>
      </c>
      <c r="D9" s="14">
        <v>-0.42349411314442581</v>
      </c>
      <c r="E9" s="14">
        <v>-1.1112174780479334</v>
      </c>
      <c r="H9" s="14">
        <v>0.37714285714285711</v>
      </c>
      <c r="I9" s="14">
        <v>7.7407407407407397E-2</v>
      </c>
    </row>
    <row r="10" spans="1:9">
      <c r="B10" s="14">
        <v>0.44400000000000001</v>
      </c>
      <c r="C10" s="14">
        <v>3.8524590163934426E-2</v>
      </c>
      <c r="D10" s="14">
        <v>-0.35261702988538018</v>
      </c>
      <c r="E10" s="14">
        <v>-1.4142619727390309</v>
      </c>
      <c r="H10" s="14">
        <v>0.44400000000000001</v>
      </c>
      <c r="I10" s="14">
        <v>3.8524590163934426E-2</v>
      </c>
    </row>
    <row r="11" spans="1:9">
      <c r="B11" s="14">
        <v>0.4148148148148148</v>
      </c>
      <c r="C11" s="14">
        <v>0.05</v>
      </c>
      <c r="D11" s="14">
        <v>-0.3821457414888057</v>
      </c>
      <c r="E11" s="14">
        <v>-1.3010299956639813</v>
      </c>
      <c r="H11" s="14">
        <v>0.4148148148148148</v>
      </c>
      <c r="I11" s="14">
        <v>0.05</v>
      </c>
    </row>
    <row r="12" spans="1:9">
      <c r="B12" s="14">
        <v>0.41363636363636364</v>
      </c>
      <c r="C12" s="14">
        <v>3.5272727272727268E-2</v>
      </c>
      <c r="D12" s="14">
        <v>-0.38338128850111264</v>
      </c>
      <c r="E12" s="14">
        <v>-1.4525609595640179</v>
      </c>
      <c r="H12" s="14">
        <v>0.41363636363636364</v>
      </c>
      <c r="I12" s="14">
        <v>3.5272727272727268E-2</v>
      </c>
    </row>
    <row r="13" spans="1:9">
      <c r="A13" t="s">
        <v>122</v>
      </c>
      <c r="B13" s="14">
        <v>0.46756796146049995</v>
      </c>
      <c r="C13" s="14">
        <v>1.0940409725094427E-2</v>
      </c>
      <c r="D13" s="14">
        <v>-0.3301552550756659</v>
      </c>
      <c r="E13" s="14">
        <v>-1.9609664131017144</v>
      </c>
      <c r="H13" s="14">
        <v>0.46756796146049995</v>
      </c>
      <c r="I13" s="14">
        <v>1.0940409725094427E-2</v>
      </c>
    </row>
    <row r="14" spans="1:9">
      <c r="B14" s="14">
        <v>0.95612972257765971</v>
      </c>
      <c r="C14" s="14">
        <v>1.1041143588727769E-2</v>
      </c>
      <c r="D14" s="14">
        <v>-1.948318096900762E-2</v>
      </c>
      <c r="E14" s="14">
        <v>-1.9569859421364744</v>
      </c>
      <c r="H14" s="14">
        <v>0.95612972257765971</v>
      </c>
      <c r="I14" s="14">
        <v>1.1041143588727769E-2</v>
      </c>
    </row>
    <row r="15" spans="1:9">
      <c r="B15" s="14">
        <v>0.42166279346251506</v>
      </c>
      <c r="C15" s="14">
        <v>1.3080877587283825E-2</v>
      </c>
      <c r="D15" s="14">
        <v>-0.37503471842264591</v>
      </c>
      <c r="E15" s="14">
        <v>-1.8833631185094926</v>
      </c>
      <c r="H15" s="14">
        <v>0.42166279346251506</v>
      </c>
      <c r="I15" s="14">
        <v>1.3080877587283825E-2</v>
      </c>
    </row>
    <row r="16" spans="1:9">
      <c r="B16" s="14">
        <v>0.46217042654282847</v>
      </c>
      <c r="C16" s="14">
        <v>1.134427038284686E-2</v>
      </c>
      <c r="D16" s="14">
        <v>-0.33519784769328065</v>
      </c>
      <c r="E16" s="14">
        <v>-1.9452234309287273</v>
      </c>
      <c r="H16" s="14">
        <v>0.46217042654282847</v>
      </c>
      <c r="I16" s="14">
        <v>1.134427038284686E-2</v>
      </c>
    </row>
    <row r="17" spans="2:9">
      <c r="B17" s="14">
        <v>0.45380420446647124</v>
      </c>
      <c r="C17" s="14">
        <v>7.6769648235945698E-3</v>
      </c>
      <c r="D17" s="14">
        <v>-0.34313148472228377</v>
      </c>
      <c r="E17" s="14">
        <v>-2.1148104493571709</v>
      </c>
      <c r="H17" s="14">
        <v>0.45380420446647124</v>
      </c>
      <c r="I17" s="14">
        <v>7.6769648235945698E-3</v>
      </c>
    </row>
    <row r="18" spans="2:9">
      <c r="B18" s="14">
        <v>0.94467614413375811</v>
      </c>
      <c r="C18" s="14">
        <v>9.86257871635568E-3</v>
      </c>
      <c r="D18" s="14">
        <v>-2.4717051725285186E-2</v>
      </c>
      <c r="E18" s="14">
        <v>-2.0060095175272652</v>
      </c>
      <c r="H18" s="14">
        <v>0.94467614413375811</v>
      </c>
      <c r="I18" s="14">
        <v>9.86257871635568E-3</v>
      </c>
    </row>
    <row r="19" spans="2:9">
      <c r="B19" s="14">
        <v>0.69415603320987862</v>
      </c>
      <c r="C19" s="14">
        <v>2.3859543535932729E-2</v>
      </c>
      <c r="D19" s="14">
        <v>-0.15854289734716712</v>
      </c>
      <c r="E19" s="14">
        <v>-1.622337869203895</v>
      </c>
      <c r="H19" s="14">
        <v>0.69415603320987862</v>
      </c>
      <c r="I19" s="14">
        <v>2.3859543535932729E-2</v>
      </c>
    </row>
    <row r="20" spans="2:9">
      <c r="B20" s="14">
        <v>0.79581980347940573</v>
      </c>
      <c r="C20" s="14">
        <v>2.4289819929529329E-2</v>
      </c>
      <c r="D20" s="14">
        <v>-9.9185257907878882E-2</v>
      </c>
      <c r="E20" s="14">
        <v>-1.6145757047873619</v>
      </c>
      <c r="H20" s="14">
        <v>0.79581980347940573</v>
      </c>
      <c r="I20" s="14">
        <v>2.4289819929529329E-2</v>
      </c>
    </row>
    <row r="21" spans="2:9">
      <c r="B21" s="14">
        <v>0.41229846876998189</v>
      </c>
      <c r="C21" s="14">
        <v>1.253184283921242E-2</v>
      </c>
      <c r="D21" s="14">
        <v>-0.38478827811637684</v>
      </c>
      <c r="E21" s="14">
        <v>-1.9019850602067705</v>
      </c>
      <c r="H21" s="14">
        <v>0.41229846876998189</v>
      </c>
      <c r="I21" s="14">
        <v>1.253184283921242E-2</v>
      </c>
    </row>
    <row r="22" spans="2:9">
      <c r="B22" s="14">
        <v>0.67520443993426194</v>
      </c>
      <c r="C22" s="14">
        <v>1.4817429929318393E-2</v>
      </c>
      <c r="D22" s="14">
        <v>-0.17056471058765876</v>
      </c>
      <c r="E22" s="14">
        <v>-1.8292271178350092</v>
      </c>
      <c r="H22" s="14">
        <v>0.67520443993426194</v>
      </c>
      <c r="I22" s="14">
        <v>1.4817429929318393E-2</v>
      </c>
    </row>
    <row r="23" spans="2:9">
      <c r="B23" s="14">
        <v>0.58018090151720803</v>
      </c>
      <c r="C23" s="14">
        <v>1.0627963720223919E-2</v>
      </c>
      <c r="D23" s="14">
        <v>-0.23643657146959285</v>
      </c>
      <c r="E23" s="14">
        <v>-1.9735499367733755</v>
      </c>
      <c r="H23" s="14">
        <v>0.58018090151720803</v>
      </c>
      <c r="I23" s="14">
        <v>1.0627963720223919E-2</v>
      </c>
    </row>
    <row r="24" spans="2:9">
      <c r="B24" s="14">
        <v>0.65011033484632486</v>
      </c>
      <c r="C24" s="14">
        <v>1.481696321243069E-2</v>
      </c>
      <c r="D24" s="14">
        <v>-0.18701292989798446</v>
      </c>
      <c r="E24" s="14">
        <v>-1.8292407973841729</v>
      </c>
      <c r="H24" s="14">
        <v>0.65011033484632486</v>
      </c>
      <c r="I24" s="14">
        <v>1.481696321243069E-2</v>
      </c>
    </row>
    <row r="25" spans="2:9">
      <c r="B25" s="14">
        <v>0.32004658974055727</v>
      </c>
      <c r="C25" s="14">
        <v>1.4140116816447406E-2</v>
      </c>
      <c r="D25" s="14">
        <v>-0.49478679607246673</v>
      </c>
      <c r="E25" s="14">
        <v>-1.8495470026657854</v>
      </c>
      <c r="H25" s="14">
        <v>0.32004658974055727</v>
      </c>
      <c r="I25" s="14">
        <v>1.4140116816447406E-2</v>
      </c>
    </row>
    <row r="26" spans="2:9">
      <c r="B26" s="14">
        <v>0.65121709854165744</v>
      </c>
      <c r="C26" s="14">
        <v>1.4370861661661205E-2</v>
      </c>
      <c r="D26" s="14">
        <v>-0.18627420500951461</v>
      </c>
      <c r="E26" s="14">
        <v>-1.8425171912474207</v>
      </c>
      <c r="H26" s="14">
        <v>0.65121709854165744</v>
      </c>
      <c r="I26" s="14">
        <v>1.4370861661661205E-2</v>
      </c>
    </row>
    <row r="27" spans="2:9">
      <c r="B27" s="14">
        <v>0.3372993425255536</v>
      </c>
      <c r="C27" s="14">
        <v>1.2511448552054152E-2</v>
      </c>
      <c r="D27" s="14">
        <v>-0.4719845053503845</v>
      </c>
      <c r="E27" s="14">
        <v>-1.9026924055947847</v>
      </c>
      <c r="H27" s="14">
        <v>0.3372993425255536</v>
      </c>
      <c r="I27" s="14">
        <v>1.2511448552054152E-2</v>
      </c>
    </row>
    <row r="28" spans="2:9">
      <c r="B28" s="14">
        <v>0.29838654665485204</v>
      </c>
      <c r="C28" s="14">
        <v>1.3607433319091441E-2</v>
      </c>
      <c r="D28" s="14">
        <v>-0.52522076178004595</v>
      </c>
      <c r="E28" s="14">
        <v>-1.8662237851917882</v>
      </c>
      <c r="H28" s="14">
        <v>0.29838654665485204</v>
      </c>
      <c r="I28" s="14">
        <v>1.3607433319091441E-2</v>
      </c>
    </row>
    <row r="29" spans="2:9">
      <c r="B29" s="14">
        <v>0.54858053587913957</v>
      </c>
      <c r="C29" s="14">
        <v>1.7554945947954856E-2</v>
      </c>
      <c r="D29" s="14">
        <v>-0.26075960560907924</v>
      </c>
      <c r="E29" s="14">
        <v>-1.7556005033983497</v>
      </c>
      <c r="H29" s="14">
        <v>0.54858053587913957</v>
      </c>
      <c r="I29" s="14">
        <v>1.7554945947954856E-2</v>
      </c>
    </row>
    <row r="30" spans="2:9">
      <c r="B30" s="14">
        <v>0.45960063958620212</v>
      </c>
      <c r="C30" s="14">
        <v>1.6827122020119885E-2</v>
      </c>
      <c r="D30" s="14">
        <v>-0.33761937561350652</v>
      </c>
      <c r="E30" s="14">
        <v>-1.7739901560182736</v>
      </c>
      <c r="H30" s="14">
        <v>0.45960063958620212</v>
      </c>
      <c r="I30" s="14">
        <v>1.6827122020119885E-2</v>
      </c>
    </row>
    <row r="31" spans="2:9">
      <c r="B31" s="14">
        <v>0.5928848861615863</v>
      </c>
      <c r="C31" s="14">
        <v>1.6716660550440045E-2</v>
      </c>
      <c r="D31" s="14">
        <v>-0.22702962056123585</v>
      </c>
      <c r="E31" s="14">
        <v>-1.7768504762611692</v>
      </c>
      <c r="H31" s="14">
        <v>0.5928848861615863</v>
      </c>
      <c r="I31" s="14">
        <v>1.6716660550440045E-2</v>
      </c>
    </row>
    <row r="32" spans="2:9">
      <c r="B32" s="14">
        <v>0.30112037795177488</v>
      </c>
      <c r="C32" s="14">
        <v>1.287349779877826E-2</v>
      </c>
      <c r="D32" s="14">
        <v>-0.52125985314700807</v>
      </c>
      <c r="E32" s="14">
        <v>-1.8903034369092018</v>
      </c>
      <c r="H32" s="14">
        <v>0.30112037795177488</v>
      </c>
      <c r="I32" s="14">
        <v>1.287349779877826E-2</v>
      </c>
    </row>
    <row r="33" spans="1:9">
      <c r="B33" s="14">
        <v>0.25723838098608742</v>
      </c>
      <c r="C33" s="14">
        <v>1.3392593565876951E-2</v>
      </c>
      <c r="D33" s="14">
        <v>-0.58966423245508004</v>
      </c>
      <c r="E33" s="14">
        <v>-1.8731353107940347</v>
      </c>
      <c r="H33" s="14">
        <v>0.25723838098608742</v>
      </c>
      <c r="I33" s="14">
        <v>1.3392593565876951E-2</v>
      </c>
    </row>
    <row r="34" spans="1:9">
      <c r="B34" s="14">
        <v>0.63033145866661699</v>
      </c>
      <c r="C34" s="14">
        <v>1.7870336862355198E-2</v>
      </c>
      <c r="D34" s="14">
        <v>-0.20043101750649106</v>
      </c>
      <c r="E34" s="14">
        <v>-1.7478672608081143</v>
      </c>
      <c r="H34" s="14">
        <v>0.63033145866661699</v>
      </c>
      <c r="I34" s="14">
        <v>1.7870336862355198E-2</v>
      </c>
    </row>
    <row r="35" spans="1:9">
      <c r="B35" s="14">
        <v>0.52500196923585918</v>
      </c>
      <c r="C35" s="14">
        <v>1.1381482887231379E-2</v>
      </c>
      <c r="D35" s="14">
        <v>-0.27983906759087501</v>
      </c>
      <c r="E35" s="14">
        <v>-1.9438011502620187</v>
      </c>
      <c r="H35" s="14">
        <v>0.52500196923585918</v>
      </c>
      <c r="I35" s="14">
        <v>1.1381482887231379E-2</v>
      </c>
    </row>
    <row r="36" spans="1:9">
      <c r="A36" t="s">
        <v>121</v>
      </c>
      <c r="B36" s="14">
        <v>2.8888888888888888</v>
      </c>
      <c r="C36" s="14">
        <v>5.012345679012345E-2</v>
      </c>
      <c r="D36" s="14">
        <v>0.4607308385314931</v>
      </c>
      <c r="E36" s="14">
        <v>-1.2999589853014557</v>
      </c>
      <c r="H36" s="14">
        <v>2.8888888888888888</v>
      </c>
      <c r="I36" s="14">
        <v>5.012345679012345E-2</v>
      </c>
    </row>
    <row r="37" spans="1:9">
      <c r="B37" s="14">
        <v>2.6904761904761907</v>
      </c>
      <c r="C37" s="14">
        <v>5.3932584269662923E-2</v>
      </c>
      <c r="D37" s="14">
        <v>0.42982915308551928</v>
      </c>
      <c r="E37" s="14">
        <v>-1.2681487692693256</v>
      </c>
      <c r="H37" s="14">
        <v>2.6904761904761907</v>
      </c>
      <c r="I37" s="14">
        <v>5.3932584269662923E-2</v>
      </c>
    </row>
    <row r="38" spans="1:9">
      <c r="B38" s="14">
        <v>3.1818181818181817</v>
      </c>
      <c r="C38" s="14">
        <v>4.9882352941176468E-2</v>
      </c>
      <c r="D38" s="14">
        <v>0.50267535919205053</v>
      </c>
      <c r="E38" s="14">
        <v>-1.3020530691215602</v>
      </c>
      <c r="H38" s="14">
        <v>3.1818181818181817</v>
      </c>
      <c r="I38" s="14">
        <v>4.9882352941176468E-2</v>
      </c>
    </row>
    <row r="39" spans="1:9">
      <c r="B39" s="14">
        <v>4.4727272727272727</v>
      </c>
      <c r="C39" s="14">
        <v>0.12915254237288137</v>
      </c>
      <c r="D39" s="14">
        <v>0.65057241760913531</v>
      </c>
      <c r="E39" s="14">
        <v>-0.88889704030254368</v>
      </c>
      <c r="H39" s="14">
        <v>4.4727272727272727</v>
      </c>
      <c r="I39" s="14">
        <v>0.12915254237288137</v>
      </c>
    </row>
    <row r="40" spans="1:9">
      <c r="B40" s="14">
        <v>7.3571428571428568</v>
      </c>
      <c r="C40" s="14">
        <v>0.16806451612903225</v>
      </c>
      <c r="D40" s="14">
        <v>0.86670918902693417</v>
      </c>
      <c r="E40" s="14">
        <v>-0.7745239705347482</v>
      </c>
      <c r="H40" s="14">
        <v>7.3571428571428568</v>
      </c>
      <c r="I40" s="14">
        <v>0.16806451612903225</v>
      </c>
    </row>
    <row r="41" spans="1:9">
      <c r="B41" s="14">
        <v>2.875</v>
      </c>
      <c r="C41" s="14">
        <v>2.1180124223602482E-2</v>
      </c>
      <c r="D41" s="14">
        <v>0.4586378490256493</v>
      </c>
      <c r="E41" s="14">
        <v>-1.674071497039352</v>
      </c>
      <c r="H41" s="14">
        <v>2.875</v>
      </c>
      <c r="I41" s="14">
        <v>2.1180124223602482E-2</v>
      </c>
    </row>
    <row r="42" spans="1:9">
      <c r="B42" s="14">
        <v>2.5416666666666665</v>
      </c>
      <c r="C42" s="14">
        <v>6.9130434782608705E-2</v>
      </c>
      <c r="D42" s="14">
        <v>0.405118593299161</v>
      </c>
      <c r="E42" s="14">
        <v>-1.1603307116971413</v>
      </c>
      <c r="H42" s="14">
        <v>2.5416666666666665</v>
      </c>
      <c r="I42" s="14">
        <v>6.9130434782608705E-2</v>
      </c>
    </row>
    <row r="43" spans="1:9">
      <c r="H43" s="14">
        <f>MIN(H4:H42)</f>
        <v>0.25723838098608742</v>
      </c>
      <c r="I43" s="14">
        <f>MIN(I4:I42)</f>
        <v>7.6769648235945698E-3</v>
      </c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P112"/>
  <sheetViews>
    <sheetView workbookViewId="0">
      <pane xSplit="4" ySplit="3" topLeftCell="R53" activePane="bottomRight" state="frozen"/>
      <selection pane="topRight" activeCell="C1" sqref="C1"/>
      <selection pane="bottomLeft" activeCell="A4" sqref="A4"/>
      <selection pane="bottomRight" activeCell="R64" sqref="R64"/>
    </sheetView>
  </sheetViews>
  <sheetFormatPr defaultRowHeight="12.75"/>
  <cols>
    <col min="1" max="1" width="10.5703125" customWidth="1"/>
    <col min="2" max="2" width="7.85546875" customWidth="1"/>
    <col min="3" max="3" width="3.7109375" customWidth="1"/>
    <col min="4" max="4" width="11.42578125" customWidth="1"/>
    <col min="5" max="5" width="7.7109375" customWidth="1"/>
    <col min="6" max="6" width="6.85546875" customWidth="1"/>
    <col min="7" max="16" width="7" customWidth="1"/>
    <col min="17" max="17" width="6" customWidth="1"/>
    <col min="18" max="24" width="6.140625" customWidth="1"/>
    <col min="25" max="25" width="6.7109375" customWidth="1"/>
    <col min="26" max="26" width="6.140625" customWidth="1"/>
    <col min="28" max="28" width="6.5703125" customWidth="1"/>
    <col min="30" max="30" width="7.5703125" customWidth="1"/>
    <col min="31" max="34" width="6.140625" customWidth="1"/>
    <col min="35" max="36" width="6.5703125" customWidth="1"/>
  </cols>
  <sheetData>
    <row r="1" spans="1:42">
      <c r="E1">
        <v>6</v>
      </c>
      <c r="G1" s="10">
        <v>11</v>
      </c>
      <c r="H1" s="10">
        <v>12</v>
      </c>
      <c r="I1" s="10">
        <v>13</v>
      </c>
      <c r="J1" s="10">
        <v>14</v>
      </c>
      <c r="K1" s="10">
        <v>15</v>
      </c>
      <c r="L1" s="59">
        <v>16</v>
      </c>
      <c r="M1" s="32"/>
      <c r="N1" s="10">
        <v>19</v>
      </c>
      <c r="O1" s="10">
        <v>20</v>
      </c>
      <c r="P1" s="10">
        <v>22</v>
      </c>
      <c r="Q1" s="10">
        <v>23</v>
      </c>
      <c r="R1" s="10">
        <v>24</v>
      </c>
      <c r="S1" s="10">
        <v>25</v>
      </c>
      <c r="T1" s="10">
        <v>26</v>
      </c>
      <c r="U1" s="10">
        <v>27</v>
      </c>
      <c r="V1" s="10">
        <v>28</v>
      </c>
      <c r="W1" s="10">
        <v>29</v>
      </c>
      <c r="X1" s="10">
        <v>30</v>
      </c>
      <c r="Y1" s="10">
        <v>37</v>
      </c>
      <c r="Z1" s="10">
        <v>38</v>
      </c>
      <c r="AA1" s="10">
        <v>39</v>
      </c>
      <c r="AB1" s="10">
        <v>40</v>
      </c>
      <c r="AC1" s="10">
        <v>41</v>
      </c>
      <c r="AD1" s="10">
        <v>42</v>
      </c>
      <c r="AE1" s="10">
        <v>56</v>
      </c>
      <c r="AF1" s="10">
        <v>82</v>
      </c>
      <c r="AG1" s="10">
        <v>90</v>
      </c>
      <c r="AH1" s="10">
        <v>92</v>
      </c>
    </row>
    <row r="2" spans="1:42">
      <c r="E2" t="s">
        <v>0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46" t="s">
        <v>72</v>
      </c>
      <c r="M2" s="33" t="s">
        <v>146</v>
      </c>
      <c r="N2" s="2" t="s">
        <v>1</v>
      </c>
      <c r="O2" s="2" t="s">
        <v>1</v>
      </c>
      <c r="P2" s="2" t="s">
        <v>1</v>
      </c>
      <c r="Q2" s="10" t="s">
        <v>74</v>
      </c>
      <c r="R2" s="10" t="s">
        <v>74</v>
      </c>
      <c r="S2" s="2" t="s">
        <v>1</v>
      </c>
      <c r="T2" s="2" t="s">
        <v>1</v>
      </c>
      <c r="U2" s="10" t="s">
        <v>74</v>
      </c>
      <c r="V2" s="10" t="s">
        <v>74</v>
      </c>
      <c r="W2" s="10" t="s">
        <v>74</v>
      </c>
      <c r="X2" s="10" t="s">
        <v>74</v>
      </c>
      <c r="Y2" t="s">
        <v>74</v>
      </c>
      <c r="Z2" t="s">
        <v>74</v>
      </c>
      <c r="AA2" s="11" t="s">
        <v>74</v>
      </c>
      <c r="AB2" t="s">
        <v>74</v>
      </c>
      <c r="AC2" s="2" t="s">
        <v>74</v>
      </c>
      <c r="AD2" t="s">
        <v>74</v>
      </c>
      <c r="AE2" t="s">
        <v>74</v>
      </c>
      <c r="AF2" t="s">
        <v>74</v>
      </c>
      <c r="AG2" t="s">
        <v>74</v>
      </c>
      <c r="AH2" t="s">
        <v>74</v>
      </c>
      <c r="AJ2" t="s">
        <v>0</v>
      </c>
      <c r="AL2" t="s">
        <v>0</v>
      </c>
      <c r="AM2" t="s">
        <v>74</v>
      </c>
      <c r="AN2" t="s">
        <v>0</v>
      </c>
      <c r="AO2" t="s">
        <v>245</v>
      </c>
      <c r="AP2" t="s">
        <v>245</v>
      </c>
    </row>
    <row r="3" spans="1:42" ht="14.25">
      <c r="E3" t="s">
        <v>142</v>
      </c>
      <c r="F3" t="s">
        <v>243</v>
      </c>
      <c r="G3" s="2" t="s">
        <v>58</v>
      </c>
      <c r="H3" s="2" t="s">
        <v>55</v>
      </c>
      <c r="I3" s="2" t="s">
        <v>2</v>
      </c>
      <c r="J3" s="2" t="s">
        <v>63</v>
      </c>
      <c r="K3" s="2" t="s">
        <v>60</v>
      </c>
      <c r="L3" s="46" t="s">
        <v>73</v>
      </c>
      <c r="M3" s="2" t="s">
        <v>244</v>
      </c>
      <c r="N3" s="2" t="s">
        <v>46</v>
      </c>
      <c r="O3" s="2" t="s">
        <v>4</v>
      </c>
      <c r="P3" s="2" t="s">
        <v>66</v>
      </c>
      <c r="Q3" s="2" t="s">
        <v>68</v>
      </c>
      <c r="R3" s="2" t="s">
        <v>6</v>
      </c>
      <c r="S3" s="2" t="s">
        <v>56</v>
      </c>
      <c r="T3" s="2" t="s">
        <v>8</v>
      </c>
      <c r="U3" s="2" t="s">
        <v>5</v>
      </c>
      <c r="V3" s="2" t="s">
        <v>59</v>
      </c>
      <c r="W3" s="2" t="s">
        <v>7</v>
      </c>
      <c r="X3" s="2" t="s">
        <v>69</v>
      </c>
      <c r="Y3" s="2" t="s">
        <v>62</v>
      </c>
      <c r="Z3" s="2" t="s">
        <v>64</v>
      </c>
      <c r="AA3" s="2" t="s">
        <v>75</v>
      </c>
      <c r="AB3" s="2" t="s">
        <v>70</v>
      </c>
      <c r="AC3" s="2" t="s">
        <v>76</v>
      </c>
      <c r="AD3" s="2" t="s">
        <v>57</v>
      </c>
      <c r="AE3" s="2" t="s">
        <v>77</v>
      </c>
      <c r="AF3" s="2" t="s">
        <v>61</v>
      </c>
      <c r="AG3" s="2" t="s">
        <v>65</v>
      </c>
      <c r="AH3" s="2" t="s">
        <v>67</v>
      </c>
      <c r="AJ3" t="s">
        <v>3</v>
      </c>
      <c r="AK3" s="2" t="s">
        <v>140</v>
      </c>
      <c r="AL3" s="2" t="s">
        <v>117</v>
      </c>
      <c r="AM3" s="2" t="s">
        <v>116</v>
      </c>
      <c r="AN3" s="2" t="s">
        <v>255</v>
      </c>
      <c r="AO3" s="2" t="s">
        <v>117</v>
      </c>
      <c r="AP3" s="2" t="s">
        <v>116</v>
      </c>
    </row>
    <row r="4" spans="1:42">
      <c r="A4" s="17" t="s">
        <v>238</v>
      </c>
      <c r="G4" s="2"/>
      <c r="H4" s="2"/>
      <c r="I4" s="2"/>
      <c r="J4" s="2"/>
      <c r="K4" s="2"/>
      <c r="L4" s="46"/>
      <c r="M4" s="33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K4" s="2"/>
    </row>
    <row r="5" spans="1:42">
      <c r="A5" s="1" t="s">
        <v>136</v>
      </c>
      <c r="B5" s="1">
        <v>92</v>
      </c>
      <c r="C5" s="1"/>
      <c r="D5" t="s">
        <v>126</v>
      </c>
      <c r="E5" s="8">
        <v>0.43120000000000003</v>
      </c>
      <c r="F5" s="54">
        <v>-25.81</v>
      </c>
      <c r="G5" s="3">
        <v>0.68974371922329558</v>
      </c>
      <c r="H5" s="3">
        <v>2.2875823734785166</v>
      </c>
      <c r="I5" s="4">
        <v>21.157317963118089</v>
      </c>
      <c r="J5" s="4">
        <v>58.491390407248964</v>
      </c>
      <c r="K5" s="3">
        <v>0.13318390196459332</v>
      </c>
      <c r="L5" s="8">
        <v>7.9170000000000004E-2</v>
      </c>
      <c r="M5" s="34"/>
      <c r="N5" s="3">
        <v>4.4674334384711658</v>
      </c>
      <c r="O5" s="3">
        <v>1.2288296255409643</v>
      </c>
      <c r="P5" s="3">
        <v>0.96276253808503709</v>
      </c>
      <c r="Q5">
        <v>138</v>
      </c>
      <c r="R5">
        <v>83</v>
      </c>
      <c r="S5" s="3">
        <v>7.2443479769088603E-2</v>
      </c>
      <c r="T5" s="3">
        <v>5.626513611124774</v>
      </c>
      <c r="U5">
        <v>15</v>
      </c>
      <c r="V5">
        <v>49</v>
      </c>
      <c r="W5">
        <v>33</v>
      </c>
      <c r="X5">
        <v>165</v>
      </c>
      <c r="Y5">
        <v>189</v>
      </c>
      <c r="Z5">
        <v>128</v>
      </c>
      <c r="AA5" s="12">
        <v>32.206240519283533</v>
      </c>
      <c r="AB5" s="9">
        <v>208.19032627468013</v>
      </c>
      <c r="AC5" s="12">
        <v>19.200240608872871</v>
      </c>
      <c r="AD5" s="3">
        <v>0.7</v>
      </c>
      <c r="AE5">
        <f>0.896*AJ5*10000</f>
        <v>2670.7143941605841</v>
      </c>
      <c r="AF5">
        <v>20</v>
      </c>
      <c r="AG5" s="4">
        <v>15.2</v>
      </c>
      <c r="AH5" s="4">
        <v>1.4</v>
      </c>
      <c r="AJ5" s="3">
        <v>0.29807080291970806</v>
      </c>
      <c r="AK5" s="14">
        <f>S5/T5</f>
        <v>1.2875376258906217E-2</v>
      </c>
      <c r="AL5" s="56">
        <f>AB5/P5/10000</f>
        <v>2.1624265386226679E-2</v>
      </c>
      <c r="AM5" s="14">
        <f>AC5/AA5</f>
        <v>0.59616522448115916</v>
      </c>
      <c r="AN5" s="13">
        <f>AA5/P5/10000</f>
        <v>3.3451904540596983E-3</v>
      </c>
      <c r="AO5" s="14">
        <f>LOG(AL5)</f>
        <v>-1.6650586373487977</v>
      </c>
      <c r="AP5" s="14">
        <f>LOG(AM5)</f>
        <v>-0.22463336083679658</v>
      </c>
    </row>
    <row r="6" spans="1:42">
      <c r="A6" s="1" t="s">
        <v>136</v>
      </c>
      <c r="B6" s="1">
        <v>99.5</v>
      </c>
      <c r="C6" s="1"/>
      <c r="D6" t="s">
        <v>126</v>
      </c>
      <c r="E6" s="8">
        <v>0.51770000000000005</v>
      </c>
      <c r="F6" s="54">
        <v>-25.457000000000001</v>
      </c>
      <c r="G6" s="3">
        <v>0.71723052050600034</v>
      </c>
      <c r="H6" s="3">
        <v>2.509596682443787</v>
      </c>
      <c r="I6" s="4">
        <v>21.432821173434451</v>
      </c>
      <c r="J6" s="4">
        <v>57.709280015927149</v>
      </c>
      <c r="K6" s="3">
        <v>0.14837540266636151</v>
      </c>
      <c r="L6" s="8">
        <v>0.12770000000000001</v>
      </c>
      <c r="M6" s="31">
        <v>15.85</v>
      </c>
      <c r="N6" s="3">
        <v>4.5444661361064185</v>
      </c>
      <c r="O6" s="3">
        <v>0.8803316114361609</v>
      </c>
      <c r="P6" s="3">
        <v>1.0309359466406265</v>
      </c>
      <c r="Q6">
        <v>161</v>
      </c>
      <c r="R6">
        <v>90</v>
      </c>
      <c r="S6" s="3">
        <v>5.6314834268528E-2</v>
      </c>
      <c r="T6" s="3">
        <v>6.3990741313391037</v>
      </c>
      <c r="U6">
        <v>19</v>
      </c>
      <c r="V6">
        <v>47</v>
      </c>
      <c r="W6">
        <v>32</v>
      </c>
      <c r="X6">
        <v>148</v>
      </c>
      <c r="Y6">
        <v>199</v>
      </c>
      <c r="Z6">
        <v>109</v>
      </c>
      <c r="AA6" s="12">
        <v>34.722934850902021</v>
      </c>
      <c r="AB6" s="9">
        <v>175.83622891397616</v>
      </c>
      <c r="AC6" s="12">
        <v>18.870231510527763</v>
      </c>
      <c r="AD6" s="3">
        <v>0.7</v>
      </c>
      <c r="AE6">
        <f t="shared" ref="AE6:AE79" si="0">0.896*AJ6*10000</f>
        <v>2914.8711240875919</v>
      </c>
      <c r="AF6">
        <v>20</v>
      </c>
      <c r="AG6" s="4">
        <v>16.100000000000001</v>
      </c>
      <c r="AH6" s="4">
        <v>1.9</v>
      </c>
      <c r="AJ6" s="3">
        <v>0.32532043795620441</v>
      </c>
      <c r="AK6" s="14">
        <f t="shared" ref="AK6:AK34" si="1">S6/T6</f>
        <v>8.8004659912797826E-3</v>
      </c>
      <c r="AL6" s="56">
        <f t="shared" ref="AL6:AL34" si="2">AB6/P6/10000</f>
        <v>1.7055980004087569E-2</v>
      </c>
      <c r="AM6" s="14">
        <f t="shared" ref="AM6:AM34" si="3">AC6/AA6</f>
        <v>0.54345151386411561</v>
      </c>
      <c r="AN6" s="13">
        <f t="shared" ref="AN6:AN34" si="4">AA6/P6/10000</f>
        <v>3.3680981795279345E-3</v>
      </c>
      <c r="AO6" s="14">
        <f t="shared" ref="AO6:AO34" si="5">LOG(AL6)</f>
        <v>-1.7681233218068708</v>
      </c>
      <c r="AP6" s="14">
        <f t="shared" ref="AP6:AP34" si="6">LOG(AM6)</f>
        <v>-0.2648391971169472</v>
      </c>
    </row>
    <row r="7" spans="1:42">
      <c r="A7" s="1" t="s">
        <v>136</v>
      </c>
      <c r="B7" s="1">
        <v>104.25</v>
      </c>
      <c r="C7" s="1"/>
      <c r="D7" t="s">
        <v>126</v>
      </c>
      <c r="E7" s="8">
        <v>0.52359999999999995</v>
      </c>
      <c r="F7" s="54">
        <v>-25.283999999999999</v>
      </c>
      <c r="G7" s="3">
        <v>0.76288327565670355</v>
      </c>
      <c r="H7" s="3">
        <v>2.4486418131624661</v>
      </c>
      <c r="I7" s="4">
        <v>21.413343646938323</v>
      </c>
      <c r="J7" s="4">
        <v>57.612198895504122</v>
      </c>
      <c r="K7" s="3">
        <v>0.15084749109263731</v>
      </c>
      <c r="L7" s="8">
        <v>0.10100000000000001</v>
      </c>
      <c r="M7" s="31"/>
      <c r="N7" s="3">
        <v>4.6345420889556346</v>
      </c>
      <c r="O7" s="3">
        <v>0.73615854191428376</v>
      </c>
      <c r="P7" s="3">
        <v>1.0085491749418001</v>
      </c>
      <c r="Q7">
        <v>158</v>
      </c>
      <c r="R7">
        <v>95</v>
      </c>
      <c r="S7" s="3">
        <v>4.9280413871196617E-2</v>
      </c>
      <c r="T7" s="3">
        <v>6.438117786945976</v>
      </c>
      <c r="U7">
        <v>21</v>
      </c>
      <c r="V7">
        <v>53</v>
      </c>
      <c r="W7">
        <v>40</v>
      </c>
      <c r="X7">
        <v>116</v>
      </c>
      <c r="Y7">
        <v>205</v>
      </c>
      <c r="Z7">
        <v>99</v>
      </c>
      <c r="AA7" s="12">
        <v>28.62923345176894</v>
      </c>
      <c r="AB7" s="9">
        <v>139.81132308652994</v>
      </c>
      <c r="AC7" s="12">
        <v>18.363497906571229</v>
      </c>
      <c r="AD7" s="3">
        <v>0.1</v>
      </c>
      <c r="AE7">
        <f t="shared" si="0"/>
        <v>3199.0535474452558</v>
      </c>
      <c r="AF7">
        <v>16</v>
      </c>
      <c r="AG7" s="4">
        <v>16.3</v>
      </c>
      <c r="AH7" s="4">
        <v>2.2999999999999998</v>
      </c>
      <c r="AJ7" s="3">
        <v>0.35703722627737228</v>
      </c>
      <c r="AK7" s="14">
        <f t="shared" si="1"/>
        <v>7.6544753454368796E-3</v>
      </c>
      <c r="AL7" s="56">
        <f t="shared" si="2"/>
        <v>1.3862618359149217E-2</v>
      </c>
      <c r="AM7" s="14">
        <f t="shared" si="3"/>
        <v>0.64142471496862896</v>
      </c>
      <c r="AN7" s="13">
        <f t="shared" si="4"/>
        <v>2.8386551853974828E-3</v>
      </c>
      <c r="AO7" s="14">
        <f t="shared" si="5"/>
        <v>-1.8581547328171064</v>
      </c>
      <c r="AP7" s="14">
        <f t="shared" si="6"/>
        <v>-0.19285431012678059</v>
      </c>
    </row>
    <row r="8" spans="1:42">
      <c r="A8" s="15" t="s">
        <v>136</v>
      </c>
      <c r="B8" s="1">
        <v>112.5</v>
      </c>
      <c r="C8" s="1"/>
      <c r="D8" t="s">
        <v>126</v>
      </c>
      <c r="E8" s="8">
        <v>0.41880000000000001</v>
      </c>
      <c r="F8" s="54">
        <v>-25.734000000000002</v>
      </c>
      <c r="G8" s="3">
        <v>0.61171399671419535</v>
      </c>
      <c r="H8" s="3">
        <v>2.5653837940530182</v>
      </c>
      <c r="I8" s="4">
        <v>20.707093285136644</v>
      </c>
      <c r="J8" s="4">
        <v>59.415162678558396</v>
      </c>
      <c r="K8" s="3">
        <v>0.10872122462945466</v>
      </c>
      <c r="L8" s="8">
        <v>0.57550000000000001</v>
      </c>
      <c r="M8" s="31">
        <v>19.77</v>
      </c>
      <c r="N8" s="3">
        <v>4.6372338180766119</v>
      </c>
      <c r="O8" s="3">
        <v>0.59539762790302442</v>
      </c>
      <c r="P8" s="3">
        <v>0.96720940178279535</v>
      </c>
      <c r="Q8">
        <v>144</v>
      </c>
      <c r="R8">
        <v>94</v>
      </c>
      <c r="S8" s="3">
        <v>5.4013204408651386E-2</v>
      </c>
      <c r="T8" s="3">
        <v>5.6837334160552446</v>
      </c>
      <c r="U8">
        <v>32</v>
      </c>
      <c r="V8">
        <v>95</v>
      </c>
      <c r="W8">
        <v>40</v>
      </c>
      <c r="X8">
        <v>161</v>
      </c>
      <c r="Y8">
        <v>208</v>
      </c>
      <c r="Z8">
        <v>88</v>
      </c>
      <c r="AA8" s="12">
        <v>31.112956416227377</v>
      </c>
      <c r="AB8" s="9">
        <v>162.90444631233973</v>
      </c>
      <c r="AC8" s="12">
        <v>19.403481300660403</v>
      </c>
      <c r="AD8" s="3">
        <v>0.3</v>
      </c>
      <c r="AE8">
        <f t="shared" si="0"/>
        <v>3164.0310656934307</v>
      </c>
      <c r="AF8">
        <v>35</v>
      </c>
      <c r="AG8" s="4">
        <v>15.5</v>
      </c>
      <c r="AH8" s="4">
        <v>2.6</v>
      </c>
      <c r="AJ8" s="3">
        <v>0.35312846715328466</v>
      </c>
      <c r="AK8" s="14">
        <f t="shared" si="1"/>
        <v>9.5031206523649506E-3</v>
      </c>
      <c r="AL8" s="56">
        <f t="shared" si="2"/>
        <v>1.6842727749758053E-2</v>
      </c>
      <c r="AM8" s="14">
        <f t="shared" si="3"/>
        <v>0.62364633694984573</v>
      </c>
      <c r="AN8" s="13">
        <f t="shared" si="4"/>
        <v>3.2167756391613699E-3</v>
      </c>
      <c r="AO8" s="14">
        <f t="shared" si="5"/>
        <v>-1.7735875713438793</v>
      </c>
      <c r="AP8" s="14">
        <f t="shared" si="6"/>
        <v>-0.20506162418556112</v>
      </c>
    </row>
    <row r="9" spans="1:42">
      <c r="A9" s="1" t="s">
        <v>136</v>
      </c>
      <c r="B9" s="1">
        <v>117</v>
      </c>
      <c r="C9" s="1"/>
      <c r="D9" t="s">
        <v>126</v>
      </c>
      <c r="E9" s="8">
        <v>1.028</v>
      </c>
      <c r="F9" s="54">
        <v>-29.449000000000002</v>
      </c>
      <c r="G9" s="3">
        <v>0.32436182825360788</v>
      </c>
      <c r="H9" s="3">
        <v>1.5011981103621277</v>
      </c>
      <c r="I9" s="4">
        <v>13.120379973046589</v>
      </c>
      <c r="J9" s="4">
        <v>71.988963235733365</v>
      </c>
      <c r="K9" s="3">
        <v>0.1296941439659639</v>
      </c>
      <c r="L9" s="8">
        <v>7.9659999999999995E-2</v>
      </c>
      <c r="M9" s="31"/>
      <c r="N9" s="3">
        <v>2.771252325447596</v>
      </c>
      <c r="O9" s="3">
        <v>0.8787961215726301</v>
      </c>
      <c r="P9" s="3">
        <v>0.64347500934206947</v>
      </c>
      <c r="Q9">
        <v>185</v>
      </c>
      <c r="R9">
        <v>163</v>
      </c>
      <c r="S9" s="3">
        <v>7.0339379587025408E-2</v>
      </c>
      <c r="T9" s="3">
        <v>4.1576114890496862</v>
      </c>
      <c r="U9">
        <v>14</v>
      </c>
      <c r="V9">
        <v>89</v>
      </c>
      <c r="W9">
        <v>70</v>
      </c>
      <c r="X9">
        <v>246</v>
      </c>
      <c r="Y9">
        <v>146</v>
      </c>
      <c r="Z9">
        <v>92</v>
      </c>
      <c r="AA9" s="12">
        <v>33.263077168336999</v>
      </c>
      <c r="AB9" s="9">
        <v>125.87995920929707</v>
      </c>
      <c r="AC9" s="12">
        <v>12.712113015100471</v>
      </c>
      <c r="AD9" s="3">
        <v>0.7</v>
      </c>
      <c r="AE9">
        <f t="shared" si="0"/>
        <v>1920.2326423357665</v>
      </c>
      <c r="AF9">
        <v>12</v>
      </c>
      <c r="AG9" s="4">
        <v>10.5</v>
      </c>
      <c r="AH9" s="4">
        <v>4.3</v>
      </c>
      <c r="AJ9" s="3">
        <v>0.2143116788321168</v>
      </c>
      <c r="AK9" s="14">
        <f t="shared" si="1"/>
        <v>1.6918218494509456E-2</v>
      </c>
      <c r="AL9" s="56">
        <f t="shared" si="2"/>
        <v>1.9562524943743331E-2</v>
      </c>
      <c r="AM9" s="14">
        <f t="shared" si="3"/>
        <v>0.38216888205403571</v>
      </c>
      <c r="AN9" s="13">
        <f t="shared" si="4"/>
        <v>5.1692881130453415E-3</v>
      </c>
      <c r="AO9" s="14">
        <f t="shared" si="5"/>
        <v>-1.708575091349825</v>
      </c>
      <c r="AP9" s="14">
        <f t="shared" si="6"/>
        <v>-0.41774467809316146</v>
      </c>
    </row>
    <row r="10" spans="1:42">
      <c r="A10" s="1" t="s">
        <v>136</v>
      </c>
      <c r="B10" s="1">
        <v>134.5</v>
      </c>
      <c r="C10" s="1"/>
      <c r="D10" t="s">
        <v>126</v>
      </c>
      <c r="E10" s="8">
        <v>0.4158</v>
      </c>
      <c r="F10" s="54">
        <v>-27.805</v>
      </c>
      <c r="G10" s="3">
        <v>0.55927250401770456</v>
      </c>
      <c r="H10" s="3">
        <v>1.7532280188777796</v>
      </c>
      <c r="I10" s="4">
        <v>14.576158070898689</v>
      </c>
      <c r="J10" s="4">
        <v>70.096185267738505</v>
      </c>
      <c r="K10" s="3">
        <v>7.6411479614305777E-2</v>
      </c>
      <c r="L10" s="8">
        <v>2.286</v>
      </c>
      <c r="M10" s="31">
        <v>0.99</v>
      </c>
      <c r="N10" s="3">
        <v>3.1918961666678722</v>
      </c>
      <c r="O10" s="3">
        <v>0.43498801431914935</v>
      </c>
      <c r="P10" s="3">
        <v>0.68972769778222842</v>
      </c>
      <c r="Q10">
        <v>124</v>
      </c>
      <c r="R10">
        <v>99</v>
      </c>
      <c r="S10" s="3">
        <v>6.3606662299167921E-2</v>
      </c>
      <c r="T10" s="3">
        <v>4.4686649191555112</v>
      </c>
      <c r="U10">
        <v>13</v>
      </c>
      <c r="V10">
        <v>60</v>
      </c>
      <c r="W10">
        <v>50</v>
      </c>
      <c r="X10">
        <v>202</v>
      </c>
      <c r="Y10">
        <v>162</v>
      </c>
      <c r="Z10">
        <v>79</v>
      </c>
      <c r="AA10" s="12">
        <v>23.254149397306627</v>
      </c>
      <c r="AB10" s="9">
        <v>132.39850038941867</v>
      </c>
      <c r="AC10" s="12">
        <v>13.087256733547582</v>
      </c>
      <c r="AD10" s="3">
        <v>0.7</v>
      </c>
      <c r="AE10">
        <f t="shared" si="0"/>
        <v>2743.7612846715338</v>
      </c>
      <c r="AF10">
        <v>17</v>
      </c>
      <c r="AG10" s="4">
        <v>11.4</v>
      </c>
      <c r="AH10" s="4">
        <v>2.2000000000000002</v>
      </c>
      <c r="AJ10" s="3">
        <v>0.30622335766423364</v>
      </c>
      <c r="AK10" s="14">
        <f t="shared" si="1"/>
        <v>1.4233929697102533E-2</v>
      </c>
      <c r="AL10" s="56">
        <f t="shared" si="2"/>
        <v>1.9195763895684757E-2</v>
      </c>
      <c r="AM10" s="14">
        <f t="shared" si="3"/>
        <v>0.56279232191840101</v>
      </c>
      <c r="AN10" s="13">
        <f t="shared" si="4"/>
        <v>3.3714971099578469E-3</v>
      </c>
      <c r="AO10" s="14">
        <f t="shared" si="5"/>
        <v>-1.7167946004478818</v>
      </c>
      <c r="AP10" s="14">
        <f t="shared" si="6"/>
        <v>-0.24965183620391643</v>
      </c>
    </row>
    <row r="11" spans="1:42">
      <c r="A11" s="1" t="s">
        <v>136</v>
      </c>
      <c r="B11" s="1">
        <v>136</v>
      </c>
      <c r="C11" s="1"/>
      <c r="D11" t="s">
        <v>126</v>
      </c>
      <c r="E11" s="8">
        <v>1.8959999999999999</v>
      </c>
      <c r="F11" s="54">
        <v>-30.135999999999999</v>
      </c>
      <c r="G11" s="3">
        <v>0.44599868562188411</v>
      </c>
      <c r="H11" s="3">
        <v>1.5990382715676958</v>
      </c>
      <c r="I11" s="4">
        <v>12.784448884453367</v>
      </c>
      <c r="J11" s="4">
        <v>68.307607765170061</v>
      </c>
      <c r="K11" s="3">
        <v>0.39295306319271217</v>
      </c>
      <c r="L11" s="8">
        <v>2.6749999999999998</v>
      </c>
      <c r="M11" s="34"/>
      <c r="N11" s="3">
        <v>2.9145867202771547</v>
      </c>
      <c r="O11" s="3">
        <v>1.831709096753936</v>
      </c>
      <c r="P11" s="3">
        <v>0.6236339838408147</v>
      </c>
      <c r="Q11">
        <v>165</v>
      </c>
      <c r="R11">
        <v>253</v>
      </c>
      <c r="S11" s="3">
        <v>8.3339326361331359E-2</v>
      </c>
      <c r="T11" s="3">
        <v>4.4038509355707074</v>
      </c>
      <c r="U11">
        <v>12</v>
      </c>
      <c r="V11" s="17">
        <v>136</v>
      </c>
      <c r="W11">
        <v>62</v>
      </c>
      <c r="X11" s="17">
        <v>378</v>
      </c>
      <c r="Y11">
        <v>149</v>
      </c>
      <c r="Z11">
        <v>175</v>
      </c>
      <c r="AA11" s="12">
        <v>29.653794338520168</v>
      </c>
      <c r="AB11" s="9">
        <v>123.83371310726589</v>
      </c>
      <c r="AC11" s="12">
        <v>11.110849570791698</v>
      </c>
      <c r="AD11" s="3">
        <v>2.2000000000000002</v>
      </c>
      <c r="AE11">
        <f t="shared" si="0"/>
        <v>2158.3855182481752</v>
      </c>
      <c r="AF11">
        <v>13</v>
      </c>
      <c r="AG11" s="4">
        <v>9.8000000000000007</v>
      </c>
      <c r="AH11" s="4">
        <v>7.5</v>
      </c>
      <c r="AJ11" s="3">
        <v>0.24089124087591243</v>
      </c>
      <c r="AK11" s="14">
        <f t="shared" si="1"/>
        <v>1.8924193298230061E-2</v>
      </c>
      <c r="AL11" s="56">
        <f t="shared" si="2"/>
        <v>1.9856793618686915E-2</v>
      </c>
      <c r="AM11" s="14">
        <f t="shared" si="3"/>
        <v>0.37468559483326375</v>
      </c>
      <c r="AN11" s="13">
        <f t="shared" si="4"/>
        <v>4.754999744543977E-3</v>
      </c>
      <c r="AO11" s="14">
        <f t="shared" si="5"/>
        <v>-1.7020908780024389</v>
      </c>
      <c r="AP11" s="14">
        <f t="shared" si="6"/>
        <v>-0.4263330034759476</v>
      </c>
    </row>
    <row r="12" spans="1:42">
      <c r="A12" s="1" t="s">
        <v>136</v>
      </c>
      <c r="B12" s="1">
        <v>138</v>
      </c>
      <c r="C12" s="1"/>
      <c r="D12" t="s">
        <v>126</v>
      </c>
      <c r="E12" s="8">
        <v>0.44119999999999998</v>
      </c>
      <c r="F12" s="54">
        <v>-28.212</v>
      </c>
      <c r="G12" s="3">
        <v>0.65654592409592516</v>
      </c>
      <c r="H12" s="3">
        <v>1.81078006611918</v>
      </c>
      <c r="I12" s="4">
        <v>15.101993521857201</v>
      </c>
      <c r="J12" s="4">
        <v>68.660857120568309</v>
      </c>
      <c r="K12" s="3">
        <v>7.6939201120271666E-2</v>
      </c>
      <c r="L12" s="8">
        <v>2.8639999999999999</v>
      </c>
      <c r="M12" s="31">
        <v>9.42</v>
      </c>
      <c r="N12" s="3">
        <v>3.3095789578656634</v>
      </c>
      <c r="O12" s="3">
        <v>0.44292950707758461</v>
      </c>
      <c r="P12" s="3">
        <v>0.70040567579711055</v>
      </c>
      <c r="Q12">
        <v>108</v>
      </c>
      <c r="R12">
        <v>102</v>
      </c>
      <c r="S12" s="3">
        <v>5.5647621614722753E-2</v>
      </c>
      <c r="T12" s="3">
        <v>5.0892015490276927</v>
      </c>
      <c r="U12">
        <v>13</v>
      </c>
      <c r="V12">
        <v>57</v>
      </c>
      <c r="W12">
        <v>46</v>
      </c>
      <c r="X12">
        <v>238</v>
      </c>
      <c r="Y12">
        <v>164</v>
      </c>
      <c r="Z12">
        <v>66</v>
      </c>
      <c r="AA12" s="12">
        <v>21.998107290940727</v>
      </c>
      <c r="AB12" s="9">
        <v>127.8082758915936</v>
      </c>
      <c r="AC12" s="12">
        <v>14.111054403043132</v>
      </c>
      <c r="AD12" s="3">
        <v>0.05</v>
      </c>
      <c r="AE12">
        <f t="shared" si="0"/>
        <v>2476.589781021898</v>
      </c>
      <c r="AF12">
        <v>18</v>
      </c>
      <c r="AG12" s="4">
        <v>11</v>
      </c>
      <c r="AH12" s="4">
        <v>2.5</v>
      </c>
      <c r="AJ12" s="3">
        <v>0.27640510948905112</v>
      </c>
      <c r="AK12" s="14">
        <f t="shared" si="1"/>
        <v>1.0934450341302438E-2</v>
      </c>
      <c r="AL12" s="56">
        <f t="shared" si="2"/>
        <v>1.8247749883828233E-2</v>
      </c>
      <c r="AM12" s="14">
        <f t="shared" si="3"/>
        <v>0.64146675058969072</v>
      </c>
      <c r="AN12" s="13">
        <f t="shared" si="4"/>
        <v>3.140766565877032E-3</v>
      </c>
      <c r="AO12" s="14">
        <f t="shared" si="5"/>
        <v>-1.738790680428562</v>
      </c>
      <c r="AP12" s="14">
        <f t="shared" si="6"/>
        <v>-0.19282584967043312</v>
      </c>
    </row>
    <row r="13" spans="1:42">
      <c r="A13" s="1" t="s">
        <v>136</v>
      </c>
      <c r="B13" s="1">
        <v>164.3</v>
      </c>
      <c r="C13" s="1"/>
      <c r="D13" t="s">
        <v>126</v>
      </c>
      <c r="E13" s="8">
        <v>0.41339999999999999</v>
      </c>
      <c r="F13" s="54">
        <v>-26.213999999999999</v>
      </c>
      <c r="G13" s="3">
        <v>0.90835790693725837</v>
      </c>
      <c r="H13" s="3">
        <v>2.5192225970239046</v>
      </c>
      <c r="I13" s="4">
        <v>20.913091485189568</v>
      </c>
      <c r="J13" s="4">
        <v>59.14421645550415</v>
      </c>
      <c r="K13" s="3">
        <v>0.14416625786110723</v>
      </c>
      <c r="L13" s="8">
        <v>0.13139999999999999</v>
      </c>
      <c r="M13" s="31"/>
      <c r="N13" s="3">
        <v>4.8942628425003738</v>
      </c>
      <c r="O13" s="3">
        <v>1.0129633767025921</v>
      </c>
      <c r="P13" s="3">
        <v>1.0796156497348186</v>
      </c>
      <c r="Q13">
        <v>142</v>
      </c>
      <c r="R13">
        <v>79</v>
      </c>
      <c r="S13" s="3">
        <v>4.6468646586503154E-2</v>
      </c>
      <c r="T13" s="3">
        <v>5.5110034629244335</v>
      </c>
      <c r="U13">
        <v>16</v>
      </c>
      <c r="V13">
        <v>32</v>
      </c>
      <c r="W13">
        <v>25</v>
      </c>
      <c r="X13">
        <v>127</v>
      </c>
      <c r="Y13">
        <v>199</v>
      </c>
      <c r="Z13">
        <v>90</v>
      </c>
      <c r="AA13" s="12">
        <v>39.561440073761958</v>
      </c>
      <c r="AB13" s="9">
        <v>262.59612315298165</v>
      </c>
      <c r="AC13" s="12">
        <v>21.828505050874401</v>
      </c>
      <c r="AD13" s="3">
        <v>1.7</v>
      </c>
      <c r="AE13">
        <f t="shared" si="0"/>
        <v>4730.0363211678841</v>
      </c>
      <c r="AF13">
        <v>26</v>
      </c>
      <c r="AG13" s="4">
        <v>15.3</v>
      </c>
      <c r="AH13" s="4">
        <v>2.5</v>
      </c>
      <c r="AJ13" s="3">
        <v>0.52790583941605851</v>
      </c>
      <c r="AK13" s="14">
        <f t="shared" si="1"/>
        <v>8.4319755737994762E-3</v>
      </c>
      <c r="AL13" s="56">
        <f t="shared" si="2"/>
        <v>2.4323111953544023E-2</v>
      </c>
      <c r="AM13" s="14">
        <f t="shared" si="3"/>
        <v>0.55176214541673274</v>
      </c>
      <c r="AN13" s="13">
        <f t="shared" si="4"/>
        <v>3.6644003894792804E-3</v>
      </c>
      <c r="AO13" s="14">
        <f t="shared" si="5"/>
        <v>-1.6139808612335471</v>
      </c>
      <c r="AP13" s="14">
        <f t="shared" si="6"/>
        <v>-0.25824809834861151</v>
      </c>
    </row>
    <row r="14" spans="1:42">
      <c r="A14" s="1" t="s">
        <v>136</v>
      </c>
      <c r="B14" s="1">
        <v>165.5</v>
      </c>
      <c r="C14" s="1"/>
      <c r="D14" t="s">
        <v>126</v>
      </c>
      <c r="E14" s="8">
        <v>0.57210000000000005</v>
      </c>
      <c r="F14" s="54">
        <v>-26.965</v>
      </c>
      <c r="G14" s="3">
        <v>0.77245563046393151</v>
      </c>
      <c r="H14" s="3">
        <v>2.3779423269537006</v>
      </c>
      <c r="I14" s="4">
        <v>17.345893500545571</v>
      </c>
      <c r="J14" s="4">
        <v>62.494799048413064</v>
      </c>
      <c r="K14" s="3">
        <v>0.11929093355350646</v>
      </c>
      <c r="L14" s="8">
        <v>0.7268</v>
      </c>
      <c r="M14" s="31">
        <v>8.1493358639999993</v>
      </c>
      <c r="N14" s="3">
        <v>3.7018595081475483</v>
      </c>
      <c r="O14" s="3">
        <v>1.7379132654360372</v>
      </c>
      <c r="P14" s="3">
        <v>0.80860202603221198</v>
      </c>
      <c r="Q14">
        <v>82</v>
      </c>
      <c r="R14">
        <v>68</v>
      </c>
      <c r="S14" s="3">
        <v>8.1228319059108059E-2</v>
      </c>
      <c r="T14" s="3">
        <v>6.2280971310563507</v>
      </c>
      <c r="U14">
        <v>25</v>
      </c>
      <c r="V14">
        <v>55</v>
      </c>
      <c r="W14">
        <v>25</v>
      </c>
      <c r="X14">
        <v>158</v>
      </c>
      <c r="Y14">
        <v>165</v>
      </c>
      <c r="Z14">
        <v>81</v>
      </c>
      <c r="AA14" s="12">
        <v>36.526131024333246</v>
      </c>
      <c r="AB14" s="9">
        <v>153.60668450139391</v>
      </c>
      <c r="AC14" s="12">
        <v>15.873116819907949</v>
      </c>
      <c r="AD14" s="3">
        <v>0.7</v>
      </c>
      <c r="AE14">
        <f t="shared" si="0"/>
        <v>2911.8691970802925</v>
      </c>
      <c r="AF14">
        <v>42</v>
      </c>
      <c r="AG14" s="4">
        <v>12.4</v>
      </c>
      <c r="AH14" s="4">
        <v>1.9</v>
      </c>
      <c r="AJ14" s="3">
        <v>0.32498540145985405</v>
      </c>
      <c r="AK14" s="14">
        <f t="shared" si="1"/>
        <v>1.304223703481819E-2</v>
      </c>
      <c r="AL14" s="56">
        <f t="shared" si="2"/>
        <v>1.8996574279579501E-2</v>
      </c>
      <c r="AM14" s="14">
        <f t="shared" si="3"/>
        <v>0.43456879704377888</v>
      </c>
      <c r="AN14" s="13">
        <f t="shared" si="4"/>
        <v>4.5171950908367087E-3</v>
      </c>
      <c r="AO14" s="14">
        <f t="shared" si="5"/>
        <v>-1.7213247098689968</v>
      </c>
      <c r="AP14" s="14">
        <f t="shared" si="6"/>
        <v>-0.36194146015585138</v>
      </c>
    </row>
    <row r="15" spans="1:42">
      <c r="A15" s="1" t="s">
        <v>136</v>
      </c>
      <c r="B15" s="1">
        <v>179.2</v>
      </c>
      <c r="C15" s="1"/>
      <c r="D15" t="s">
        <v>126</v>
      </c>
      <c r="E15" s="8">
        <v>0.52390000000000003</v>
      </c>
      <c r="F15" s="54">
        <v>-25.138000000000002</v>
      </c>
      <c r="G15" s="3">
        <v>0.64599744592472708</v>
      </c>
      <c r="H15" s="3">
        <v>2.8861017913851748</v>
      </c>
      <c r="I15" s="4">
        <v>21.05435428310664</v>
      </c>
      <c r="J15" s="4">
        <v>55.481097915233875</v>
      </c>
      <c r="K15" s="3">
        <v>0.14083504374275368</v>
      </c>
      <c r="L15" s="8">
        <v>0.81799999999999995</v>
      </c>
      <c r="M15" s="34"/>
      <c r="N15" s="3">
        <v>5.3098700828555998</v>
      </c>
      <c r="O15" s="3">
        <v>0.9511116758804119</v>
      </c>
      <c r="P15" s="3">
        <v>1.0563359338870433</v>
      </c>
      <c r="Q15">
        <v>123</v>
      </c>
      <c r="R15">
        <v>94</v>
      </c>
      <c r="S15" s="3">
        <v>5.5835240560851394E-2</v>
      </c>
      <c r="T15" s="3">
        <v>7.1251920558669228</v>
      </c>
      <c r="U15">
        <v>20</v>
      </c>
      <c r="V15">
        <v>48</v>
      </c>
      <c r="W15">
        <v>38</v>
      </c>
      <c r="X15">
        <v>149</v>
      </c>
      <c r="Y15">
        <v>227</v>
      </c>
      <c r="Z15">
        <v>66</v>
      </c>
      <c r="AA15" s="12">
        <v>34.190793303956553</v>
      </c>
      <c r="AB15" s="9">
        <v>150.66046184855853</v>
      </c>
      <c r="AC15" s="12">
        <v>21.015938024679187</v>
      </c>
      <c r="AD15" s="3">
        <v>0.2</v>
      </c>
      <c r="AE15">
        <f t="shared" si="0"/>
        <v>3844.4678540145987</v>
      </c>
      <c r="AF15">
        <v>20</v>
      </c>
      <c r="AG15" s="4">
        <v>15.8</v>
      </c>
      <c r="AH15" s="4">
        <v>1.1000000000000001</v>
      </c>
      <c r="AJ15" s="3">
        <v>0.42907007299270072</v>
      </c>
      <c r="AK15" s="14">
        <f t="shared" si="1"/>
        <v>7.8363137615183789E-3</v>
      </c>
      <c r="AL15" s="56">
        <f t="shared" si="2"/>
        <v>1.4262551998412755E-2</v>
      </c>
      <c r="AM15" s="14">
        <f t="shared" si="3"/>
        <v>0.61466658108360495</v>
      </c>
      <c r="AN15" s="13">
        <f t="shared" si="4"/>
        <v>3.2367348498827712E-3</v>
      </c>
      <c r="AO15" s="14">
        <f t="shared" si="5"/>
        <v>-1.8458027592199999</v>
      </c>
      <c r="AP15" s="14">
        <f t="shared" si="6"/>
        <v>-0.21136039847101185</v>
      </c>
    </row>
    <row r="16" spans="1:42">
      <c r="A16" s="1" t="s">
        <v>136</v>
      </c>
      <c r="B16" s="1">
        <v>181</v>
      </c>
      <c r="C16" s="1"/>
      <c r="D16" t="s">
        <v>126</v>
      </c>
      <c r="E16" s="8">
        <v>0.52980000000000005</v>
      </c>
      <c r="F16" s="54">
        <v>-25.835000000000001</v>
      </c>
      <c r="G16" s="3">
        <v>0.62717948723003281</v>
      </c>
      <c r="H16" s="3">
        <v>2.8109434442057908</v>
      </c>
      <c r="I16" s="4">
        <v>21.95364646066853</v>
      </c>
      <c r="J16" s="4">
        <v>53.783278563614047</v>
      </c>
      <c r="K16" s="3">
        <v>0.392720826986241</v>
      </c>
      <c r="L16" s="8">
        <v>0.79510000000000003</v>
      </c>
      <c r="M16" s="31">
        <v>9.68</v>
      </c>
      <c r="N16" s="3">
        <v>5.6129528024990885</v>
      </c>
      <c r="O16" s="3">
        <v>1.1197017104198477</v>
      </c>
      <c r="P16" s="3">
        <v>1.0847284733141433</v>
      </c>
      <c r="Q16">
        <v>173</v>
      </c>
      <c r="R16">
        <v>97</v>
      </c>
      <c r="S16" s="3">
        <v>4.7821189497556538E-2</v>
      </c>
      <c r="T16" s="3">
        <v>6.9341123598438239</v>
      </c>
      <c r="U16">
        <v>34</v>
      </c>
      <c r="V16">
        <v>72</v>
      </c>
      <c r="W16">
        <v>39</v>
      </c>
      <c r="X16">
        <v>164</v>
      </c>
      <c r="Y16">
        <v>239</v>
      </c>
      <c r="Z16">
        <v>114</v>
      </c>
      <c r="AA16" s="12">
        <v>35.261405684053358</v>
      </c>
      <c r="AB16" s="9">
        <v>161.62569925407064</v>
      </c>
      <c r="AC16" s="12">
        <v>19.687353331519677</v>
      </c>
      <c r="AD16" s="3">
        <v>0.4</v>
      </c>
      <c r="AE16">
        <f t="shared" si="0"/>
        <v>4284.7504817518256</v>
      </c>
      <c r="AF16">
        <v>37</v>
      </c>
      <c r="AG16" s="4">
        <v>16.5</v>
      </c>
      <c r="AH16" s="4">
        <v>2</v>
      </c>
      <c r="AJ16" s="3">
        <v>0.47820875912408767</v>
      </c>
      <c r="AK16" s="14">
        <f t="shared" si="1"/>
        <v>6.8965120574760357E-3</v>
      </c>
      <c r="AL16" s="56">
        <f t="shared" si="2"/>
        <v>1.490010663777081E-2</v>
      </c>
      <c r="AM16" s="14">
        <f t="shared" si="3"/>
        <v>0.55832582251317053</v>
      </c>
      <c r="AN16" s="13">
        <f t="shared" si="4"/>
        <v>3.2507126485137876E-3</v>
      </c>
      <c r="AO16" s="14">
        <f t="shared" si="5"/>
        <v>-1.8268106233978132</v>
      </c>
      <c r="AP16" s="14">
        <f t="shared" si="6"/>
        <v>-0.25311228560893229</v>
      </c>
    </row>
    <row r="17" spans="1:42">
      <c r="A17" s="1" t="s">
        <v>136</v>
      </c>
      <c r="B17" s="1">
        <v>296</v>
      </c>
      <c r="C17" s="1"/>
      <c r="D17" t="s">
        <v>126</v>
      </c>
      <c r="E17" s="8">
        <v>0.53800000000000003</v>
      </c>
      <c r="F17" s="54">
        <v>-21.169</v>
      </c>
      <c r="G17" s="3">
        <v>0.65109498270928134</v>
      </c>
      <c r="H17" s="3">
        <v>2.8294942853006897</v>
      </c>
      <c r="I17" s="4">
        <v>19.765144717455907</v>
      </c>
      <c r="J17" s="4">
        <v>57.599236119070099</v>
      </c>
      <c r="K17" s="3">
        <v>0.25026947228257118</v>
      </c>
      <c r="L17" s="8">
        <v>0.59319999999999995</v>
      </c>
      <c r="M17" s="34"/>
      <c r="N17" s="3">
        <v>4.8067168355396808</v>
      </c>
      <c r="O17" s="3">
        <v>1.4422479027507797</v>
      </c>
      <c r="P17" s="3">
        <v>0.96445090431543878</v>
      </c>
      <c r="Q17">
        <v>137</v>
      </c>
      <c r="R17">
        <v>90</v>
      </c>
      <c r="S17" s="3">
        <v>7.1284002698432353E-2</v>
      </c>
      <c r="T17" s="3">
        <v>6.815138744302498</v>
      </c>
      <c r="U17">
        <v>23</v>
      </c>
      <c r="V17">
        <v>51</v>
      </c>
      <c r="W17">
        <v>34</v>
      </c>
      <c r="X17">
        <v>185</v>
      </c>
      <c r="Y17">
        <v>205</v>
      </c>
      <c r="Z17">
        <v>108</v>
      </c>
      <c r="AA17" s="12">
        <v>35.349530044393283</v>
      </c>
      <c r="AB17" s="9">
        <v>146.56852501187859</v>
      </c>
      <c r="AC17" s="12">
        <v>16.782089404657849</v>
      </c>
      <c r="AD17" s="3">
        <v>0.3</v>
      </c>
      <c r="AE17">
        <f t="shared" si="0"/>
        <v>4736.0401751824829</v>
      </c>
      <c r="AF17">
        <v>32</v>
      </c>
      <c r="AG17" s="4">
        <v>15.2</v>
      </c>
      <c r="AH17" s="4">
        <v>2.1</v>
      </c>
      <c r="AJ17" s="3">
        <v>0.52857591240875923</v>
      </c>
      <c r="AK17" s="14">
        <f t="shared" si="1"/>
        <v>1.04596553897052E-2</v>
      </c>
      <c r="AL17" s="56">
        <f t="shared" si="2"/>
        <v>1.5197095503364375E-2</v>
      </c>
      <c r="AM17" s="14">
        <f t="shared" si="3"/>
        <v>0.47474717156302398</v>
      </c>
      <c r="AN17" s="13">
        <f t="shared" si="4"/>
        <v>3.6652493026054197E-3</v>
      </c>
      <c r="AO17" s="14">
        <f t="shared" si="5"/>
        <v>-1.8182394072785875</v>
      </c>
      <c r="AP17" s="14">
        <f t="shared" si="6"/>
        <v>-0.32353761401217768</v>
      </c>
    </row>
    <row r="18" spans="1:42">
      <c r="A18" s="1" t="s">
        <v>136</v>
      </c>
      <c r="B18" s="1">
        <v>302.3</v>
      </c>
      <c r="C18" s="1"/>
      <c r="D18" t="s">
        <v>126</v>
      </c>
      <c r="E18" s="8">
        <v>0.53</v>
      </c>
      <c r="F18" s="54">
        <v>-26.109000000000002</v>
      </c>
      <c r="G18" s="3">
        <v>0.6918104257394051</v>
      </c>
      <c r="H18" s="3">
        <v>2.9416886618838056</v>
      </c>
      <c r="I18" s="4">
        <v>20.372388023599715</v>
      </c>
      <c r="J18" s="4">
        <v>56.922815732426145</v>
      </c>
      <c r="K18" s="3">
        <v>0.13974379629654068</v>
      </c>
      <c r="L18" s="8">
        <v>0.94089999999999996</v>
      </c>
      <c r="M18" s="31">
        <v>14.84</v>
      </c>
      <c r="N18" s="3">
        <v>5.1218110821135117</v>
      </c>
      <c r="O18" s="3">
        <v>0.84616540251968775</v>
      </c>
      <c r="P18" s="3">
        <v>1.0308601371958328</v>
      </c>
      <c r="Q18">
        <v>169</v>
      </c>
      <c r="R18">
        <v>102</v>
      </c>
      <c r="S18" s="3">
        <v>5.658373735766431E-2</v>
      </c>
      <c r="T18" s="3">
        <v>7.096017377142136</v>
      </c>
      <c r="U18">
        <v>27</v>
      </c>
      <c r="V18">
        <v>69</v>
      </c>
      <c r="W18">
        <v>40</v>
      </c>
      <c r="X18">
        <v>186</v>
      </c>
      <c r="Y18">
        <v>232</v>
      </c>
      <c r="Z18">
        <v>87</v>
      </c>
      <c r="AA18" s="12">
        <v>31.088125748838074</v>
      </c>
      <c r="AB18" s="9">
        <v>146.43389981364442</v>
      </c>
      <c r="AC18" s="12">
        <v>17.85518379902258</v>
      </c>
      <c r="AD18" s="3">
        <v>0.4</v>
      </c>
      <c r="AE18">
        <f t="shared" si="0"/>
        <v>3292.1132846715336</v>
      </c>
      <c r="AF18">
        <v>27</v>
      </c>
      <c r="AG18" s="4">
        <v>15.8</v>
      </c>
      <c r="AH18" s="4">
        <v>3.5</v>
      </c>
      <c r="AJ18" s="3">
        <v>0.36742335766423362</v>
      </c>
      <c r="AK18" s="14">
        <f t="shared" si="1"/>
        <v>7.9740133585260407E-3</v>
      </c>
      <c r="AL18" s="56">
        <f t="shared" si="2"/>
        <v>1.420502108190709E-2</v>
      </c>
      <c r="AM18" s="14">
        <f t="shared" si="3"/>
        <v>0.57434095394734186</v>
      </c>
      <c r="AN18" s="13">
        <f t="shared" si="4"/>
        <v>3.0157462324040042E-3</v>
      </c>
      <c r="AO18" s="14">
        <f t="shared" si="5"/>
        <v>-1.8475581173969324</v>
      </c>
      <c r="AP18" s="14">
        <f t="shared" si="6"/>
        <v>-0.24083021481895381</v>
      </c>
    </row>
    <row r="19" spans="1:42">
      <c r="A19" s="1" t="s">
        <v>136</v>
      </c>
      <c r="B19" s="1">
        <v>310</v>
      </c>
      <c r="C19" s="1"/>
      <c r="D19" t="s">
        <v>126</v>
      </c>
      <c r="E19" s="8">
        <v>0.82650000000000001</v>
      </c>
      <c r="F19" s="54">
        <v>-26.193000000000001</v>
      </c>
      <c r="G19" s="3">
        <v>0.7806702121735698</v>
      </c>
      <c r="H19" s="3">
        <v>3.0517668183579487</v>
      </c>
      <c r="I19" s="4">
        <v>19.089519157381162</v>
      </c>
      <c r="J19" s="4">
        <v>59.026061712684509</v>
      </c>
      <c r="K19" s="3">
        <v>0.12533753488804386</v>
      </c>
      <c r="L19" s="8">
        <v>1.474</v>
      </c>
      <c r="M19" s="31"/>
      <c r="N19" s="3">
        <v>4.3130603807026704</v>
      </c>
      <c r="O19" s="3">
        <v>0.89491865233672263</v>
      </c>
      <c r="P19" s="3">
        <v>0.97222204586953676</v>
      </c>
      <c r="Q19">
        <v>122</v>
      </c>
      <c r="R19">
        <v>88</v>
      </c>
      <c r="S19" s="3">
        <v>7.1073443408396678E-2</v>
      </c>
      <c r="T19" s="3">
        <v>6.5696641097654975</v>
      </c>
      <c r="U19">
        <v>23</v>
      </c>
      <c r="V19">
        <v>50</v>
      </c>
      <c r="W19">
        <v>33</v>
      </c>
      <c r="X19">
        <v>203</v>
      </c>
      <c r="Y19">
        <v>183</v>
      </c>
      <c r="Z19">
        <v>90</v>
      </c>
      <c r="AA19" s="12">
        <v>38.793768454711163</v>
      </c>
      <c r="AB19" s="9">
        <v>168.11235362384704</v>
      </c>
      <c r="AC19" s="12">
        <v>18.630995724717426</v>
      </c>
      <c r="AD19" s="3">
        <v>0.7</v>
      </c>
      <c r="AE19">
        <f t="shared" si="0"/>
        <v>3238.0785985401462</v>
      </c>
      <c r="AF19">
        <v>24</v>
      </c>
      <c r="AG19" s="4">
        <v>13.7</v>
      </c>
      <c r="AH19" s="4">
        <v>3.7</v>
      </c>
      <c r="AJ19" s="3">
        <v>0.36139270072992702</v>
      </c>
      <c r="AK19" s="14">
        <f t="shared" si="1"/>
        <v>1.0818428799540807E-2</v>
      </c>
      <c r="AL19" s="56">
        <f t="shared" si="2"/>
        <v>1.7291559509277594E-2</v>
      </c>
      <c r="AM19" s="14">
        <f t="shared" si="3"/>
        <v>0.48025743481115341</v>
      </c>
      <c r="AN19" s="13">
        <f t="shared" si="4"/>
        <v>3.9902169077039151E-3</v>
      </c>
      <c r="AO19" s="14">
        <f t="shared" si="5"/>
        <v>-1.7621658363541333</v>
      </c>
      <c r="AP19" s="14">
        <f t="shared" si="6"/>
        <v>-0.318525903150361</v>
      </c>
    </row>
    <row r="20" spans="1:42">
      <c r="A20" s="1" t="s">
        <v>136</v>
      </c>
      <c r="B20" s="1">
        <v>357.2</v>
      </c>
      <c r="C20" s="1"/>
      <c r="D20" t="s">
        <v>126</v>
      </c>
      <c r="E20" s="8">
        <v>1.444</v>
      </c>
      <c r="F20" s="54">
        <v>-28.513000000000002</v>
      </c>
      <c r="G20" s="3">
        <v>0.86813168325089218</v>
      </c>
      <c r="H20" s="3">
        <v>2.7904873271843962</v>
      </c>
      <c r="I20" s="4">
        <v>19.035722037115097</v>
      </c>
      <c r="J20" s="4">
        <v>59.83716113514231</v>
      </c>
      <c r="K20" s="3">
        <v>0.20391796802268058</v>
      </c>
      <c r="L20" s="8">
        <v>4.4509999999999996</v>
      </c>
      <c r="M20" s="31"/>
      <c r="N20" s="3">
        <v>4.3932127257308027</v>
      </c>
      <c r="O20" s="3">
        <v>1.2441945126418408</v>
      </c>
      <c r="P20" s="3">
        <v>0.88561457121490761</v>
      </c>
      <c r="Q20">
        <v>141</v>
      </c>
      <c r="R20">
        <v>87</v>
      </c>
      <c r="S20" s="3">
        <v>6.554317279793144E-2</v>
      </c>
      <c r="T20" s="3">
        <v>5.5082451844943447</v>
      </c>
      <c r="U20">
        <v>19</v>
      </c>
      <c r="V20">
        <v>50</v>
      </c>
      <c r="W20">
        <v>30</v>
      </c>
      <c r="X20">
        <v>209</v>
      </c>
      <c r="Y20">
        <v>179</v>
      </c>
      <c r="Z20">
        <v>118</v>
      </c>
      <c r="AA20" s="12">
        <v>32.938851133959616</v>
      </c>
      <c r="AB20" s="9">
        <v>133.15552176563241</v>
      </c>
      <c r="AC20" s="12">
        <v>13.170173176460597</v>
      </c>
      <c r="AD20" s="3">
        <v>0.7</v>
      </c>
      <c r="AE20">
        <f t="shared" si="0"/>
        <v>4187.6881751824822</v>
      </c>
      <c r="AF20">
        <v>22</v>
      </c>
      <c r="AG20" s="4">
        <v>13.1</v>
      </c>
      <c r="AH20" s="4">
        <v>1.4</v>
      </c>
      <c r="AJ20" s="3">
        <v>0.4673759124087592</v>
      </c>
      <c r="AK20" s="14">
        <f t="shared" si="1"/>
        <v>1.1899102273521669E-2</v>
      </c>
      <c r="AL20" s="56">
        <f t="shared" si="2"/>
        <v>1.5035380637760559E-2</v>
      </c>
      <c r="AM20" s="14">
        <f t="shared" si="3"/>
        <v>0.39983705329911412</v>
      </c>
      <c r="AN20" s="13">
        <f t="shared" si="4"/>
        <v>3.7193212718681112E-3</v>
      </c>
      <c r="AO20" s="14">
        <f t="shared" si="5"/>
        <v>-1.8228855727655584</v>
      </c>
      <c r="AP20" s="14">
        <f t="shared" si="6"/>
        <v>-0.39811696184950346</v>
      </c>
    </row>
    <row r="21" spans="1:42">
      <c r="A21" s="1" t="s">
        <v>136</v>
      </c>
      <c r="B21" s="1">
        <v>387.1</v>
      </c>
      <c r="C21" s="1"/>
      <c r="D21" t="s">
        <v>126</v>
      </c>
      <c r="E21" s="8">
        <v>0.32869999999999999</v>
      </c>
      <c r="F21" s="54">
        <v>-26.559000000000001</v>
      </c>
      <c r="G21" s="3">
        <v>0.91490003481881932</v>
      </c>
      <c r="H21" s="3">
        <v>2.9577653192154343</v>
      </c>
      <c r="I21" s="4">
        <v>18.71769294282953</v>
      </c>
      <c r="J21" s="4">
        <v>60.954271433981873</v>
      </c>
      <c r="K21" s="3">
        <v>0.10955795929727846</v>
      </c>
      <c r="L21" s="8">
        <v>2.8279999999999998</v>
      </c>
      <c r="M21" s="31">
        <v>15.99</v>
      </c>
      <c r="N21" s="3">
        <v>4.1727300414154618</v>
      </c>
      <c r="O21" s="3">
        <v>0.86835568615418568</v>
      </c>
      <c r="P21" s="3">
        <v>0.84423709656395141</v>
      </c>
      <c r="Q21">
        <v>120</v>
      </c>
      <c r="R21">
        <v>71</v>
      </c>
      <c r="S21" s="3">
        <v>8.2238666996530305E-2</v>
      </c>
      <c r="T21" s="3">
        <v>5.8557507943943099</v>
      </c>
      <c r="U21">
        <v>15</v>
      </c>
      <c r="V21">
        <v>35</v>
      </c>
      <c r="W21">
        <v>27</v>
      </c>
      <c r="X21">
        <v>156</v>
      </c>
      <c r="Y21">
        <v>176</v>
      </c>
      <c r="Z21">
        <v>122</v>
      </c>
      <c r="AA21" s="12">
        <v>26.801086231394837</v>
      </c>
      <c r="AB21" s="9">
        <v>151.47659155672733</v>
      </c>
      <c r="AC21" s="12">
        <v>15.485619419471458</v>
      </c>
      <c r="AD21" s="3">
        <v>0.9</v>
      </c>
      <c r="AE21">
        <f t="shared" si="0"/>
        <v>3674.358656934307</v>
      </c>
      <c r="AF21">
        <v>22</v>
      </c>
      <c r="AG21" s="4">
        <v>13</v>
      </c>
      <c r="AH21" s="4">
        <v>2.1</v>
      </c>
      <c r="AJ21" s="3">
        <v>0.41008467153284672</v>
      </c>
      <c r="AK21" s="14">
        <f t="shared" si="1"/>
        <v>1.4044085871150306E-2</v>
      </c>
      <c r="AL21" s="56">
        <f t="shared" si="2"/>
        <v>1.794242306731577E-2</v>
      </c>
      <c r="AM21" s="14">
        <f t="shared" si="3"/>
        <v>0.57779820137780746</v>
      </c>
      <c r="AN21" s="13">
        <f t="shared" si="4"/>
        <v>3.1745923438421947E-3</v>
      </c>
      <c r="AO21" s="14">
        <f t="shared" si="5"/>
        <v>-1.7461189072392644</v>
      </c>
      <c r="AP21" s="14">
        <f t="shared" si="6"/>
        <v>-0.23822381440062945</v>
      </c>
    </row>
    <row r="22" spans="1:42">
      <c r="A22" s="1" t="s">
        <v>136</v>
      </c>
      <c r="B22" s="1">
        <v>388</v>
      </c>
      <c r="C22" s="1"/>
      <c r="D22" t="s">
        <v>126</v>
      </c>
      <c r="E22" s="8">
        <v>0.32090000000000002</v>
      </c>
      <c r="F22" s="54">
        <v>-26.503</v>
      </c>
      <c r="G22" s="3">
        <v>0.92240466418248368</v>
      </c>
      <c r="H22" s="3">
        <v>2.8806268574994438</v>
      </c>
      <c r="I22" s="4">
        <v>17.913859655304051</v>
      </c>
      <c r="J22" s="4">
        <v>61.917753272699827</v>
      </c>
      <c r="K22" s="3">
        <v>0.11002775527212454</v>
      </c>
      <c r="L22" s="8">
        <v>2.8239999999999998</v>
      </c>
      <c r="M22" s="31"/>
      <c r="N22" s="3">
        <v>3.9000791450144412</v>
      </c>
      <c r="O22" s="3">
        <v>0.32947770360278228</v>
      </c>
      <c r="P22" s="3">
        <v>0.83743779941307328</v>
      </c>
      <c r="Q22">
        <v>143</v>
      </c>
      <c r="R22">
        <v>110</v>
      </c>
      <c r="S22" s="3">
        <v>7.3744952428574553E-2</v>
      </c>
      <c r="T22" s="3">
        <v>5.6599939886344952</v>
      </c>
      <c r="U22">
        <v>20</v>
      </c>
      <c r="V22">
        <v>72</v>
      </c>
      <c r="W22">
        <v>46</v>
      </c>
      <c r="X22">
        <v>217</v>
      </c>
      <c r="Y22">
        <v>184</v>
      </c>
      <c r="Z22">
        <v>78</v>
      </c>
      <c r="AA22" s="12">
        <v>27.655592338926109</v>
      </c>
      <c r="AB22" s="9">
        <v>166.80301762221865</v>
      </c>
      <c r="AC22" s="12">
        <v>15.218309171911621</v>
      </c>
      <c r="AD22" s="3">
        <v>0.3</v>
      </c>
      <c r="AE22">
        <f>0.896*AJ22*10000</f>
        <v>3191.048408759124</v>
      </c>
      <c r="AF22">
        <v>22</v>
      </c>
      <c r="AG22" s="4">
        <v>12.3</v>
      </c>
      <c r="AH22" s="4">
        <v>1.8</v>
      </c>
      <c r="AJ22" s="3">
        <v>0.35614379562043796</v>
      </c>
      <c r="AK22" s="14">
        <f>S22/T22</f>
        <v>1.3029157376608086E-2</v>
      </c>
      <c r="AL22" s="56">
        <f t="shared" si="2"/>
        <v>1.9918257539738977E-2</v>
      </c>
      <c r="AM22" s="14">
        <f t="shared" si="3"/>
        <v>0.55027963188810014</v>
      </c>
      <c r="AN22" s="13">
        <f t="shared" si="4"/>
        <v>3.3024055468130063E-3</v>
      </c>
      <c r="AO22" s="14">
        <f t="shared" si="5"/>
        <v>-1.7007486565737353</v>
      </c>
      <c r="AP22" s="14">
        <f t="shared" si="6"/>
        <v>-0.25941656191592294</v>
      </c>
    </row>
    <row r="23" spans="1:42">
      <c r="A23" s="23" t="s">
        <v>136</v>
      </c>
      <c r="B23" s="23">
        <v>403.5</v>
      </c>
      <c r="C23" s="23"/>
      <c r="D23" s="24" t="s">
        <v>126</v>
      </c>
      <c r="E23" s="8">
        <v>0.41349999999999998</v>
      </c>
      <c r="F23" s="54">
        <v>-27.757000000000001</v>
      </c>
      <c r="G23" s="25">
        <v>0.86446307111891774</v>
      </c>
      <c r="H23" s="25">
        <v>2.9125387490622741</v>
      </c>
      <c r="I23" s="26">
        <v>17.749963103142768</v>
      </c>
      <c r="J23" s="26">
        <v>60.53131662494593</v>
      </c>
      <c r="K23" s="25">
        <v>0.10136024303776307</v>
      </c>
      <c r="L23" s="8">
        <v>5.0720000000000001</v>
      </c>
      <c r="M23" s="31">
        <v>8.77</v>
      </c>
      <c r="N23" s="25">
        <v>3.7929378105914653</v>
      </c>
      <c r="O23" s="25">
        <v>1.0054678085742219</v>
      </c>
      <c r="P23" s="25">
        <v>0.813759096465273</v>
      </c>
      <c r="Q23" s="24">
        <v>114</v>
      </c>
      <c r="R23" s="24">
        <v>91</v>
      </c>
      <c r="S23" s="25">
        <v>0.10008883133859929</v>
      </c>
      <c r="T23" s="25">
        <v>6.2993122618313047</v>
      </c>
      <c r="U23" s="24">
        <v>21</v>
      </c>
      <c r="V23" s="24">
        <v>58</v>
      </c>
      <c r="W23" s="24">
        <v>39</v>
      </c>
      <c r="X23" s="24">
        <v>202</v>
      </c>
      <c r="Y23" s="24">
        <v>158</v>
      </c>
      <c r="Z23" s="24">
        <v>165</v>
      </c>
      <c r="AA23" s="12">
        <v>24.87436800944311</v>
      </c>
      <c r="AB23" s="9">
        <v>119.43319456485533</v>
      </c>
      <c r="AC23" s="12">
        <v>13.988064964154207</v>
      </c>
      <c r="AD23" s="25">
        <v>2.4</v>
      </c>
      <c r="AE23" s="24">
        <f t="shared" si="0"/>
        <v>8783.6384233576646</v>
      </c>
      <c r="AF23" s="24">
        <v>21</v>
      </c>
      <c r="AG23" s="26">
        <v>13</v>
      </c>
      <c r="AH23" s="26">
        <v>3.3</v>
      </c>
      <c r="AI23" s="24"/>
      <c r="AJ23" s="25">
        <v>0.98031678832116798</v>
      </c>
      <c r="AK23" s="14">
        <f t="shared" si="1"/>
        <v>1.5888850588508842E-2</v>
      </c>
      <c r="AL23" s="56">
        <f t="shared" si="2"/>
        <v>1.4676726206027991E-2</v>
      </c>
      <c r="AM23" s="14">
        <f t="shared" si="3"/>
        <v>0.56234855731184352</v>
      </c>
      <c r="AN23" s="13">
        <f t="shared" si="4"/>
        <v>3.0567238040705106E-3</v>
      </c>
      <c r="AO23" s="14">
        <f t="shared" si="5"/>
        <v>-1.8333708074456718</v>
      </c>
      <c r="AP23" s="14">
        <f t="shared" si="6"/>
        <v>-0.24999441469065137</v>
      </c>
    </row>
    <row r="24" spans="1:42">
      <c r="A24" s="18" t="s">
        <v>137</v>
      </c>
      <c r="B24" s="18">
        <v>196.5</v>
      </c>
      <c r="C24" s="18"/>
      <c r="D24" s="19" t="s">
        <v>126</v>
      </c>
      <c r="E24" s="8">
        <v>0.26019999999999999</v>
      </c>
      <c r="F24" s="54">
        <v>-30.062000000000001</v>
      </c>
      <c r="G24" s="20">
        <v>0.3121466411687257</v>
      </c>
      <c r="H24" s="20">
        <v>2.2241034031517217</v>
      </c>
      <c r="I24" s="22">
        <v>13.678112015147335</v>
      </c>
      <c r="J24" s="22">
        <v>63.719884451984896</v>
      </c>
      <c r="K24" s="20">
        <v>5.8071613605060551E-2</v>
      </c>
      <c r="L24" s="8">
        <v>3.383</v>
      </c>
      <c r="M24" s="31">
        <v>15.524213711999998</v>
      </c>
      <c r="N24" s="20">
        <v>1.9893002971670433</v>
      </c>
      <c r="O24" s="20">
        <v>2.2332753989632592</v>
      </c>
      <c r="P24" s="20">
        <v>0.59400269185095378</v>
      </c>
      <c r="Q24" s="19">
        <v>138</v>
      </c>
      <c r="R24" s="19">
        <v>107</v>
      </c>
      <c r="S24" s="20">
        <v>0.73867278588888718</v>
      </c>
      <c r="T24" s="20">
        <v>8.5172892266619318</v>
      </c>
      <c r="U24" s="19">
        <v>29</v>
      </c>
      <c r="V24" s="21">
        <v>111</v>
      </c>
      <c r="W24" s="19">
        <v>49</v>
      </c>
      <c r="X24" s="21">
        <v>305</v>
      </c>
      <c r="Y24" s="19">
        <v>103</v>
      </c>
      <c r="Z24" s="19">
        <v>43</v>
      </c>
      <c r="AA24" s="12">
        <v>25.773631042324354</v>
      </c>
      <c r="AB24" s="9">
        <v>110.18446053340791</v>
      </c>
      <c r="AC24" s="12">
        <v>10.584761424527597</v>
      </c>
      <c r="AD24" s="20">
        <v>0.9</v>
      </c>
      <c r="AE24" s="19">
        <f t="shared" si="0"/>
        <v>2728.7516496350368</v>
      </c>
      <c r="AF24" s="19">
        <v>15</v>
      </c>
      <c r="AG24" s="22">
        <v>8.9</v>
      </c>
      <c r="AH24" s="22">
        <v>2.2000000000000002</v>
      </c>
      <c r="AI24" s="19"/>
      <c r="AJ24" s="20">
        <v>0.30454817518248178</v>
      </c>
      <c r="AK24" s="14">
        <f t="shared" si="1"/>
        <v>8.67262771324704E-2</v>
      </c>
      <c r="AL24" s="56">
        <f t="shared" si="2"/>
        <v>1.8549488418994443E-2</v>
      </c>
      <c r="AM24" s="14">
        <f t="shared" si="3"/>
        <v>0.41068180913840796</v>
      </c>
      <c r="AN24" s="13">
        <f t="shared" si="4"/>
        <v>4.338975461880808E-3</v>
      </c>
      <c r="AO24" s="14">
        <f t="shared" si="5"/>
        <v>-1.7316680634004968</v>
      </c>
      <c r="AP24" s="14">
        <f t="shared" si="6"/>
        <v>-0.38649453348862806</v>
      </c>
    </row>
    <row r="25" spans="1:42">
      <c r="A25" s="1" t="s">
        <v>137</v>
      </c>
      <c r="B25" s="1">
        <v>206</v>
      </c>
      <c r="C25" s="1"/>
      <c r="D25" t="s">
        <v>126</v>
      </c>
      <c r="E25" s="8">
        <v>0.1575</v>
      </c>
      <c r="F25" s="54">
        <v>-27.431000000000001</v>
      </c>
      <c r="G25" s="3">
        <v>7.2205166394610151E-3</v>
      </c>
      <c r="H25" s="3">
        <v>9.1712495018483303E-2</v>
      </c>
      <c r="I25" s="4">
        <v>1.2463937794029019</v>
      </c>
      <c r="J25" s="45">
        <v>81.0952603607561</v>
      </c>
      <c r="K25" s="3">
        <v>2.8394689060051503E-2</v>
      </c>
      <c r="L25" s="8">
        <v>9.6470000000000002</v>
      </c>
      <c r="M25" s="31">
        <v>16.56487856</v>
      </c>
      <c r="N25" s="3">
        <v>0</v>
      </c>
      <c r="O25" s="3">
        <v>0.54136535201834346</v>
      </c>
      <c r="P25" s="3">
        <v>6.4192662385588753E-2</v>
      </c>
      <c r="Q25">
        <v>23</v>
      </c>
      <c r="R25">
        <v>47</v>
      </c>
      <c r="S25" s="3">
        <v>1.4770836550301191E-2</v>
      </c>
      <c r="T25" s="3">
        <v>8.3310521814170588</v>
      </c>
      <c r="U25">
        <v>16</v>
      </c>
      <c r="V25">
        <v>39</v>
      </c>
      <c r="W25">
        <v>14</v>
      </c>
      <c r="X25">
        <v>2</v>
      </c>
      <c r="Y25">
        <v>8</v>
      </c>
      <c r="Z25">
        <v>14</v>
      </c>
      <c r="AA25" s="12">
        <v>10.41353543786404</v>
      </c>
      <c r="AB25" s="9">
        <v>20.845697651720286</v>
      </c>
      <c r="AC25" s="12">
        <v>2.0123201181408659</v>
      </c>
      <c r="AD25" s="3">
        <v>2.9</v>
      </c>
      <c r="AE25" s="9">
        <f t="shared" si="0"/>
        <v>542.34814598540152</v>
      </c>
      <c r="AF25">
        <v>6</v>
      </c>
      <c r="AG25" s="4">
        <v>4.2</v>
      </c>
      <c r="AH25" s="4">
        <v>2.1</v>
      </c>
      <c r="AJ25" s="3">
        <v>6.052992700729927E-2</v>
      </c>
      <c r="AK25" s="14">
        <f t="shared" si="1"/>
        <v>1.7729857200088699E-3</v>
      </c>
      <c r="AL25" s="56">
        <f t="shared" si="2"/>
        <v>3.2473645549246047E-2</v>
      </c>
      <c r="AM25" s="14">
        <f t="shared" si="3"/>
        <v>0.19324081913852117</v>
      </c>
      <c r="AN25" s="13">
        <f t="shared" si="4"/>
        <v>1.6222314281518067E-2</v>
      </c>
      <c r="AO25" s="14">
        <f t="shared" si="5"/>
        <v>-1.4884689539656535</v>
      </c>
      <c r="AP25" s="14">
        <f t="shared" si="6"/>
        <v>-0.71390113022823332</v>
      </c>
    </row>
    <row r="26" spans="1:42">
      <c r="A26" s="1" t="s">
        <v>138</v>
      </c>
      <c r="B26" s="1">
        <v>335</v>
      </c>
      <c r="C26" s="1"/>
      <c r="D26" t="s">
        <v>126</v>
      </c>
      <c r="E26" s="8">
        <v>0.35399999999999998</v>
      </c>
      <c r="F26" s="54">
        <v>-26.526</v>
      </c>
      <c r="G26" s="3">
        <v>0.88352484698577749</v>
      </c>
      <c r="H26" s="3">
        <v>2.8721362792306091</v>
      </c>
      <c r="I26" s="4">
        <v>18.635918498996581</v>
      </c>
      <c r="J26" s="4">
        <v>60.804348095385656</v>
      </c>
      <c r="K26" s="3">
        <v>0.10730944086368266</v>
      </c>
      <c r="L26" s="8">
        <v>2.4820000000000002</v>
      </c>
      <c r="M26" s="31">
        <v>17.684542630000003</v>
      </c>
      <c r="N26" s="3">
        <v>4.2137118601495862</v>
      </c>
      <c r="O26" s="3">
        <v>0.81630540429302145</v>
      </c>
      <c r="P26" s="3">
        <v>0.89075610706377739</v>
      </c>
      <c r="Q26">
        <v>119</v>
      </c>
      <c r="R26">
        <v>82</v>
      </c>
      <c r="S26" s="3">
        <v>8.5512015560900517E-2</v>
      </c>
      <c r="T26" s="3">
        <v>5.769781233143239</v>
      </c>
      <c r="U26">
        <v>13</v>
      </c>
      <c r="V26">
        <v>41</v>
      </c>
      <c r="W26">
        <v>29</v>
      </c>
      <c r="X26">
        <v>139</v>
      </c>
      <c r="Y26">
        <v>193</v>
      </c>
      <c r="Z26">
        <v>101</v>
      </c>
      <c r="AA26" s="12">
        <v>28.037597229472269</v>
      </c>
      <c r="AB26" s="9">
        <v>134.19962355529364</v>
      </c>
      <c r="AC26" s="12">
        <v>15.859223002377444</v>
      </c>
      <c r="AD26" s="3">
        <v>0.4</v>
      </c>
      <c r="AE26">
        <f t="shared" si="0"/>
        <v>3312.1261313868617</v>
      </c>
      <c r="AF26">
        <v>21</v>
      </c>
      <c r="AG26" s="4">
        <v>13.1</v>
      </c>
      <c r="AH26" s="4">
        <v>1.4</v>
      </c>
      <c r="AJ26" s="3">
        <v>0.36965693430656937</v>
      </c>
      <c r="AK26" s="14">
        <f t="shared" si="1"/>
        <v>1.4820668601730608E-2</v>
      </c>
      <c r="AL26" s="56">
        <f t="shared" si="2"/>
        <v>1.5065810101225053E-2</v>
      </c>
      <c r="AM26" s="14">
        <f t="shared" si="3"/>
        <v>0.56564130201951512</v>
      </c>
      <c r="AN26" s="13">
        <f t="shared" si="4"/>
        <v>3.1476177381363495E-3</v>
      </c>
      <c r="AO26" s="14">
        <f t="shared" si="5"/>
        <v>-1.8220075109847986</v>
      </c>
      <c r="AP26" s="14">
        <f t="shared" si="6"/>
        <v>-0.24745888672127031</v>
      </c>
    </row>
    <row r="27" spans="1:42">
      <c r="A27" s="1" t="s">
        <v>138</v>
      </c>
      <c r="B27" s="1">
        <v>373.5</v>
      </c>
      <c r="C27" s="1"/>
      <c r="D27" t="s">
        <v>126</v>
      </c>
      <c r="E27" s="8">
        <v>0.4204</v>
      </c>
      <c r="F27" s="54">
        <v>-27.946000000000002</v>
      </c>
      <c r="G27" s="3">
        <v>0.65981384355875738</v>
      </c>
      <c r="H27" s="3">
        <v>2.6899772272154832</v>
      </c>
      <c r="I27" s="4">
        <v>16.399361590520442</v>
      </c>
      <c r="J27" s="4">
        <v>65.198483261863956</v>
      </c>
      <c r="K27" s="3">
        <v>9.1976016116563489E-2</v>
      </c>
      <c r="L27" s="8">
        <v>1.804</v>
      </c>
      <c r="M27" s="31">
        <v>11.705623075</v>
      </c>
      <c r="N27" s="3">
        <v>3.2045175619822213</v>
      </c>
      <c r="O27" s="3">
        <v>1.2694644232907741</v>
      </c>
      <c r="P27" s="3">
        <v>0.7234052777087373</v>
      </c>
      <c r="Q27">
        <v>117</v>
      </c>
      <c r="R27">
        <v>94</v>
      </c>
      <c r="S27" s="3">
        <v>9.6504710740154445E-2</v>
      </c>
      <c r="T27" s="3">
        <v>5.4733719155570313</v>
      </c>
      <c r="U27">
        <v>14</v>
      </c>
      <c r="V27">
        <v>60</v>
      </c>
      <c r="W27">
        <v>29</v>
      </c>
      <c r="X27">
        <v>165</v>
      </c>
      <c r="Y27">
        <v>146</v>
      </c>
      <c r="Z27">
        <v>111</v>
      </c>
      <c r="AA27" s="12">
        <v>32.419321615575321</v>
      </c>
      <c r="AB27" s="9">
        <v>150.55436500249954</v>
      </c>
      <c r="AC27" s="12">
        <v>14.407335684867363</v>
      </c>
      <c r="AD27" s="3">
        <v>0.9</v>
      </c>
      <c r="AE27">
        <f t="shared" si="0"/>
        <v>2956.8981021897812</v>
      </c>
      <c r="AF27">
        <v>20</v>
      </c>
      <c r="AG27" s="4">
        <v>12.7</v>
      </c>
      <c r="AH27" s="4">
        <v>5.5</v>
      </c>
      <c r="AJ27" s="3">
        <v>0.33001094890510951</v>
      </c>
      <c r="AK27" s="14">
        <f t="shared" si="1"/>
        <v>1.7631674263877069E-2</v>
      </c>
      <c r="AL27" s="56">
        <f t="shared" si="2"/>
        <v>2.0811897513293626E-2</v>
      </c>
      <c r="AM27" s="14">
        <f t="shared" si="3"/>
        <v>0.44440583475829426</v>
      </c>
      <c r="AN27" s="13">
        <f t="shared" si="4"/>
        <v>4.4814881249218945E-3</v>
      </c>
      <c r="AO27" s="14">
        <f t="shared" si="5"/>
        <v>-1.6816883214229661</v>
      </c>
      <c r="AP27" s="14">
        <f t="shared" si="6"/>
        <v>-0.35222024769090121</v>
      </c>
    </row>
    <row r="28" spans="1:42">
      <c r="A28" s="1" t="s">
        <v>138</v>
      </c>
      <c r="B28" s="1">
        <v>375</v>
      </c>
      <c r="C28" s="1"/>
      <c r="D28" t="s">
        <v>126</v>
      </c>
      <c r="E28" s="8">
        <v>0.4551</v>
      </c>
      <c r="F28" s="54">
        <v>-27.728999999999999</v>
      </c>
      <c r="G28" s="3">
        <v>0.46343751471050687</v>
      </c>
      <c r="H28" s="3">
        <v>2.3102044520943497</v>
      </c>
      <c r="I28" s="4">
        <v>14.722392957106111</v>
      </c>
      <c r="J28" s="4">
        <v>69.022723264731951</v>
      </c>
      <c r="K28" s="3">
        <v>6.4499701671722143E-2</v>
      </c>
      <c r="L28" s="8">
        <v>1.639</v>
      </c>
      <c r="M28" s="31">
        <v>9.8749699150000012</v>
      </c>
      <c r="N28" s="3">
        <v>2.9727192047438886</v>
      </c>
      <c r="O28" s="3">
        <v>0.56861619999001567</v>
      </c>
      <c r="P28" s="3">
        <v>0.67749386791567001</v>
      </c>
      <c r="Q28">
        <v>161</v>
      </c>
      <c r="R28">
        <v>132</v>
      </c>
      <c r="S28" s="3">
        <v>6.9484674590580428E-2</v>
      </c>
      <c r="T28" s="3">
        <v>5.1955825433455001</v>
      </c>
      <c r="U28">
        <v>12</v>
      </c>
      <c r="V28">
        <v>64</v>
      </c>
      <c r="W28">
        <v>64</v>
      </c>
      <c r="X28">
        <v>172</v>
      </c>
      <c r="Y28">
        <v>146</v>
      </c>
      <c r="Z28">
        <v>73</v>
      </c>
      <c r="AA28" s="12">
        <v>24.927263754894209</v>
      </c>
      <c r="AB28" s="9">
        <v>123.34408166387475</v>
      </c>
      <c r="AC28" s="12">
        <v>14.547900164790738</v>
      </c>
      <c r="AD28" s="3">
        <v>0.5</v>
      </c>
      <c r="AE28">
        <f t="shared" si="0"/>
        <v>2874.8454306569342</v>
      </c>
      <c r="AF28">
        <v>17</v>
      </c>
      <c r="AG28" s="4">
        <v>10.4</v>
      </c>
      <c r="AH28" s="4">
        <v>3.8</v>
      </c>
      <c r="AJ28" s="3">
        <v>0.32085328467153285</v>
      </c>
      <c r="AK28" s="14">
        <f t="shared" si="1"/>
        <v>1.3373798608892543E-2</v>
      </c>
      <c r="AL28" s="56">
        <f t="shared" si="2"/>
        <v>1.8205933294030613E-2</v>
      </c>
      <c r="AM28" s="14">
        <f t="shared" si="3"/>
        <v>0.58361400223618243</v>
      </c>
      <c r="AN28" s="13">
        <f t="shared" si="4"/>
        <v>3.6793342250585497E-3</v>
      </c>
      <c r="AO28" s="14">
        <f t="shared" si="5"/>
        <v>-1.7397870528432919</v>
      </c>
      <c r="AP28" s="14">
        <f t="shared" si="6"/>
        <v>-0.23387429693458656</v>
      </c>
    </row>
    <row r="29" spans="1:42">
      <c r="A29" s="1" t="s">
        <v>138</v>
      </c>
      <c r="B29" s="1">
        <v>388.5</v>
      </c>
      <c r="C29" s="1"/>
      <c r="D29" t="s">
        <v>126</v>
      </c>
      <c r="E29" s="8">
        <v>0.60619999999999996</v>
      </c>
      <c r="F29" s="54">
        <v>-26.933</v>
      </c>
      <c r="G29" s="3">
        <v>0.12518009294956736</v>
      </c>
      <c r="H29" s="3">
        <v>1.895787559760659</v>
      </c>
      <c r="I29" s="4">
        <v>13.463044928589598</v>
      </c>
      <c r="J29" s="4">
        <v>70.277821502451701</v>
      </c>
      <c r="K29" s="3">
        <v>7.6654744228808927E-2</v>
      </c>
      <c r="L29" s="8">
        <v>4.4160000000000004</v>
      </c>
      <c r="M29" s="31">
        <v>15.009938455</v>
      </c>
      <c r="N29" s="3">
        <v>2.8331422396787778</v>
      </c>
      <c r="O29" s="3">
        <v>0.33526718279029016</v>
      </c>
      <c r="P29" s="3">
        <v>0.64254281998951124</v>
      </c>
      <c r="Q29">
        <v>160</v>
      </c>
      <c r="R29">
        <v>163</v>
      </c>
      <c r="S29" s="3">
        <v>3.882691856222386E-2</v>
      </c>
      <c r="T29" s="3">
        <v>5.4177215254756934</v>
      </c>
      <c r="U29">
        <v>18</v>
      </c>
      <c r="V29">
        <v>77</v>
      </c>
      <c r="W29">
        <v>175</v>
      </c>
      <c r="X29">
        <v>251</v>
      </c>
      <c r="Y29">
        <v>138</v>
      </c>
      <c r="Z29">
        <v>45</v>
      </c>
      <c r="AA29" s="12">
        <v>27.596266563082889</v>
      </c>
      <c r="AB29" s="9">
        <v>114.38484553415813</v>
      </c>
      <c r="AC29" s="12">
        <v>10.820483773810741</v>
      </c>
      <c r="AD29" s="3">
        <v>1.2</v>
      </c>
      <c r="AE29">
        <f t="shared" si="0"/>
        <v>3220.0670364963507</v>
      </c>
      <c r="AF29">
        <v>16</v>
      </c>
      <c r="AG29" s="4">
        <v>9.6</v>
      </c>
      <c r="AH29" s="4">
        <v>2.9</v>
      </c>
      <c r="AJ29" s="3">
        <v>0.35938248175182486</v>
      </c>
      <c r="AK29" s="14">
        <f t="shared" si="1"/>
        <v>7.1666508475285154E-3</v>
      </c>
      <c r="AL29" s="56">
        <f t="shared" si="2"/>
        <v>1.7801902375319568E-2</v>
      </c>
      <c r="AM29" s="14">
        <f t="shared" si="3"/>
        <v>0.39209955263607738</v>
      </c>
      <c r="AN29" s="13">
        <f t="shared" si="4"/>
        <v>4.2948525303781876E-3</v>
      </c>
      <c r="AO29" s="14">
        <f t="shared" si="5"/>
        <v>-1.7495335849406932</v>
      </c>
      <c r="AP29" s="14">
        <f t="shared" si="6"/>
        <v>-0.40660365320551589</v>
      </c>
    </row>
    <row r="30" spans="1:42">
      <c r="A30" s="1" t="s">
        <v>138</v>
      </c>
      <c r="B30" s="1">
        <v>390</v>
      </c>
      <c r="C30" s="1"/>
      <c r="D30" t="s">
        <v>126</v>
      </c>
      <c r="E30" s="8">
        <v>0.1368</v>
      </c>
      <c r="F30" s="54">
        <v>-26.324000000000002</v>
      </c>
      <c r="G30" s="3">
        <v>0.31324931656082439</v>
      </c>
      <c r="H30" s="3">
        <v>2.1629274665619973</v>
      </c>
      <c r="I30" s="4">
        <v>15.722459587321913</v>
      </c>
      <c r="J30" s="4">
        <v>69.147342692346953</v>
      </c>
      <c r="K30" s="3">
        <v>4.947917591774223E-2</v>
      </c>
      <c r="L30" s="8">
        <v>0.54410000000000003</v>
      </c>
      <c r="M30" s="31">
        <v>19.303444509999999</v>
      </c>
      <c r="N30" s="3">
        <v>3.3841569325268535</v>
      </c>
      <c r="O30" s="3">
        <v>0.30013662778712386</v>
      </c>
      <c r="P30" s="3">
        <v>0.79431083219062137</v>
      </c>
      <c r="Q30">
        <v>122</v>
      </c>
      <c r="R30">
        <v>111</v>
      </c>
      <c r="S30" s="3">
        <v>6.0197467418919119E-2</v>
      </c>
      <c r="T30" s="3">
        <v>4.6530610738952829</v>
      </c>
      <c r="U30">
        <v>11</v>
      </c>
      <c r="V30">
        <v>47</v>
      </c>
      <c r="W30">
        <v>37</v>
      </c>
      <c r="X30">
        <v>163</v>
      </c>
      <c r="Y30">
        <v>161</v>
      </c>
      <c r="Z30">
        <v>52</v>
      </c>
      <c r="AA30" s="12">
        <v>28.764915820181329</v>
      </c>
      <c r="AB30" s="9">
        <v>146.70164106688082</v>
      </c>
      <c r="AC30" s="12">
        <v>14.103321055830344</v>
      </c>
      <c r="AD30" s="3">
        <v>0.5</v>
      </c>
      <c r="AE30">
        <f t="shared" si="0"/>
        <v>3034.9482043795629</v>
      </c>
      <c r="AF30">
        <v>7</v>
      </c>
      <c r="AG30" s="4">
        <v>11.1</v>
      </c>
      <c r="AH30" s="4">
        <v>3.4</v>
      </c>
      <c r="AJ30" s="3">
        <v>0.33872189781021905</v>
      </c>
      <c r="AK30" s="14">
        <f t="shared" si="1"/>
        <v>1.29371754341761E-2</v>
      </c>
      <c r="AL30" s="56">
        <f t="shared" si="2"/>
        <v>1.846904701806646E-2</v>
      </c>
      <c r="AM30" s="14">
        <f t="shared" si="3"/>
        <v>0.49029592660707599</v>
      </c>
      <c r="AN30" s="13">
        <f t="shared" si="4"/>
        <v>3.6213676881191306E-3</v>
      </c>
      <c r="AO30" s="14">
        <f t="shared" si="5"/>
        <v>-1.7335555130856191</v>
      </c>
      <c r="AP30" s="14">
        <f t="shared" si="6"/>
        <v>-0.30954171487011417</v>
      </c>
    </row>
    <row r="31" spans="1:42">
      <c r="A31" s="1" t="s">
        <v>138</v>
      </c>
      <c r="B31" s="1">
        <v>405</v>
      </c>
      <c r="C31" s="1"/>
      <c r="D31" t="s">
        <v>126</v>
      </c>
      <c r="E31" s="8">
        <v>0.56269999999999998</v>
      </c>
      <c r="F31" s="54">
        <v>-27.988</v>
      </c>
      <c r="G31" s="3">
        <v>0.20437663747128548</v>
      </c>
      <c r="H31" s="3">
        <v>2.4134915487981123</v>
      </c>
      <c r="I31" s="4">
        <v>19.939340528810312</v>
      </c>
      <c r="J31" s="4">
        <v>55.86691998842926</v>
      </c>
      <c r="K31" s="3">
        <v>7.4109995524745925E-2</v>
      </c>
      <c r="L31" s="8">
        <v>1.4419999999999999</v>
      </c>
      <c r="M31" s="31">
        <v>19.62401242</v>
      </c>
      <c r="N31" s="3">
        <v>4.1581628055337152</v>
      </c>
      <c r="O31" s="3">
        <v>0.37491812525449858</v>
      </c>
      <c r="P31" s="3">
        <v>0.89928436328244332</v>
      </c>
      <c r="Q31">
        <v>189</v>
      </c>
      <c r="R31">
        <v>241</v>
      </c>
      <c r="S31" s="3">
        <v>0.19866953566484288</v>
      </c>
      <c r="T31" s="3">
        <v>6.3492124132587815</v>
      </c>
      <c r="U31">
        <v>21</v>
      </c>
      <c r="V31">
        <v>97</v>
      </c>
      <c r="W31">
        <v>121</v>
      </c>
      <c r="X31" s="17">
        <v>354</v>
      </c>
      <c r="Y31">
        <v>170</v>
      </c>
      <c r="Z31">
        <v>63</v>
      </c>
      <c r="AA31" s="12">
        <v>26.253895383248018</v>
      </c>
      <c r="AB31" s="9">
        <v>143.12346739617024</v>
      </c>
      <c r="AC31" s="12">
        <v>14.400611672774382</v>
      </c>
      <c r="AD31" s="3">
        <v>0.2</v>
      </c>
      <c r="AE31">
        <f t="shared" si="0"/>
        <v>3834.4614306569347</v>
      </c>
      <c r="AF31">
        <v>8</v>
      </c>
      <c r="AG31" s="4">
        <v>11.3</v>
      </c>
      <c r="AH31" s="4">
        <v>3.7</v>
      </c>
      <c r="AJ31" s="3">
        <v>0.42795328467153287</v>
      </c>
      <c r="AK31" s="14">
        <f t="shared" si="1"/>
        <v>3.1290421982098131E-2</v>
      </c>
      <c r="AL31" s="56">
        <f t="shared" si="2"/>
        <v>1.5915262539844544E-2</v>
      </c>
      <c r="AM31" s="14">
        <f t="shared" si="3"/>
        <v>0.54851333345234043</v>
      </c>
      <c r="AN31" s="13">
        <f t="shared" si="4"/>
        <v>2.9194208701038326E-3</v>
      </c>
      <c r="AO31" s="14">
        <f t="shared" si="5"/>
        <v>-1.7981861928164422</v>
      </c>
      <c r="AP31" s="14">
        <f t="shared" si="6"/>
        <v>-0.26081281098007209</v>
      </c>
    </row>
    <row r="32" spans="1:42">
      <c r="A32" s="1" t="s">
        <v>138</v>
      </c>
      <c r="B32" s="1">
        <v>405.5</v>
      </c>
      <c r="C32" s="1"/>
      <c r="D32" t="s">
        <v>126</v>
      </c>
      <c r="E32" s="8">
        <v>1.8169999999999999</v>
      </c>
      <c r="F32" s="54">
        <v>-28.957999999999998</v>
      </c>
      <c r="G32" s="3">
        <v>0.16911278465288712</v>
      </c>
      <c r="H32" s="3">
        <v>2.8421989908482805</v>
      </c>
      <c r="I32" s="4">
        <v>19.789374720063822</v>
      </c>
      <c r="J32" s="4">
        <v>55.541097487547958</v>
      </c>
      <c r="K32" s="3">
        <v>7.4562530378152941E-2</v>
      </c>
      <c r="L32" s="8">
        <v>3.2810000000000001</v>
      </c>
      <c r="M32" s="31">
        <v>20.930151325000004</v>
      </c>
      <c r="N32" s="3">
        <v>4.3703136147998478</v>
      </c>
      <c r="O32" s="3">
        <v>0.32646765549562745</v>
      </c>
      <c r="P32" s="3">
        <v>0.88502410059674708</v>
      </c>
      <c r="Q32" s="17">
        <v>231</v>
      </c>
      <c r="R32" s="17">
        <v>520</v>
      </c>
      <c r="S32" s="3">
        <v>0.13102318657639139</v>
      </c>
      <c r="T32" s="3">
        <v>6.317602620725725</v>
      </c>
      <c r="U32">
        <v>22</v>
      </c>
      <c r="V32" s="17">
        <v>158</v>
      </c>
      <c r="W32" s="17">
        <v>516</v>
      </c>
      <c r="X32" s="17">
        <v>441</v>
      </c>
      <c r="Y32">
        <v>177</v>
      </c>
      <c r="Z32">
        <v>47</v>
      </c>
      <c r="AA32" s="12">
        <v>45.959688960293597</v>
      </c>
      <c r="AB32" s="9">
        <v>147.23362115038492</v>
      </c>
      <c r="AC32" s="12">
        <v>12.950943726574193</v>
      </c>
      <c r="AD32" s="3">
        <v>0.3</v>
      </c>
      <c r="AE32">
        <f t="shared" si="0"/>
        <v>5273.3851094890515</v>
      </c>
      <c r="AF32">
        <v>5</v>
      </c>
      <c r="AG32" s="4">
        <v>11.7</v>
      </c>
      <c r="AH32" s="4">
        <v>2.2000000000000002</v>
      </c>
      <c r="AJ32" s="3">
        <v>0.58854744525547453</v>
      </c>
      <c r="AK32" s="14">
        <f t="shared" si="1"/>
        <v>2.0739383978750518E-2</v>
      </c>
      <c r="AL32" s="56">
        <f t="shared" si="2"/>
        <v>1.6636114321757951E-2</v>
      </c>
      <c r="AM32" s="14">
        <f t="shared" si="3"/>
        <v>0.28178919439082861</v>
      </c>
      <c r="AN32" s="13">
        <f t="shared" si="4"/>
        <v>5.1930437746615333E-3</v>
      </c>
      <c r="AO32" s="14">
        <f t="shared" si="5"/>
        <v>-1.7789481038674522</v>
      </c>
      <c r="AP32" s="14">
        <f t="shared" si="6"/>
        <v>-0.55007566454962886</v>
      </c>
    </row>
    <row r="33" spans="1:42">
      <c r="A33" s="15" t="s">
        <v>139</v>
      </c>
      <c r="B33" s="1">
        <v>220</v>
      </c>
      <c r="C33" s="1"/>
      <c r="E33" s="8">
        <v>1.3420000000000001</v>
      </c>
      <c r="F33" s="54">
        <v>-29.544</v>
      </c>
      <c r="G33" s="3">
        <v>0.16851441873478162</v>
      </c>
      <c r="H33" s="3">
        <v>1.339373077144612</v>
      </c>
      <c r="I33" s="4">
        <v>18.02273382617749</v>
      </c>
      <c r="J33" s="4">
        <v>71.477946249873753</v>
      </c>
      <c r="K33" s="3">
        <v>8.5938323739940689E-2</v>
      </c>
      <c r="L33" s="8">
        <v>3.024</v>
      </c>
      <c r="M33" s="31">
        <v>7.72787896</v>
      </c>
      <c r="N33" s="3">
        <v>3.6524177767082868</v>
      </c>
      <c r="O33" s="3">
        <v>0.63389741586799109</v>
      </c>
      <c r="P33" s="3">
        <v>0.88424568965139427</v>
      </c>
      <c r="Q33">
        <v>176</v>
      </c>
      <c r="R33">
        <v>217</v>
      </c>
      <c r="S33" s="3">
        <v>5.3666637406433834E-2</v>
      </c>
      <c r="T33" s="3">
        <v>3.6010799223341623</v>
      </c>
      <c r="U33">
        <v>24</v>
      </c>
      <c r="V33">
        <v>104</v>
      </c>
      <c r="W33">
        <v>73</v>
      </c>
      <c r="X33">
        <v>2</v>
      </c>
      <c r="Y33">
        <v>174</v>
      </c>
      <c r="Z33">
        <v>108</v>
      </c>
      <c r="AA33" s="12">
        <v>40.611116952200256</v>
      </c>
      <c r="AB33" s="9">
        <v>154.9646846926845</v>
      </c>
      <c r="AC33" s="12">
        <v>18.110037160569032</v>
      </c>
      <c r="AD33" s="3">
        <v>0.7</v>
      </c>
      <c r="AE33">
        <f>0.896*AJ33*10000</f>
        <v>5374.4499854014603</v>
      </c>
      <c r="AF33">
        <v>27</v>
      </c>
      <c r="AG33" s="4">
        <v>12.8</v>
      </c>
      <c r="AH33" s="4">
        <v>3.9</v>
      </c>
      <c r="AJ33" s="3">
        <v>0.59982700729927008</v>
      </c>
      <c r="AL33" s="56">
        <f t="shared" si="2"/>
        <v>1.7525070973631537E-2</v>
      </c>
      <c r="AM33" s="14">
        <f t="shared" si="3"/>
        <v>0.44593792339877653</v>
      </c>
      <c r="AN33" s="13">
        <f t="shared" si="4"/>
        <v>4.5927412966198129E-3</v>
      </c>
      <c r="AO33" s="14">
        <f t="shared" si="5"/>
        <v>-1.7563402145371028</v>
      </c>
      <c r="AP33" s="14">
        <f t="shared" si="6"/>
        <v>-0.35072559286123101</v>
      </c>
    </row>
    <row r="34" spans="1:42">
      <c r="A34" s="1" t="s">
        <v>139</v>
      </c>
      <c r="B34" s="1">
        <v>227.5</v>
      </c>
      <c r="C34" s="1"/>
      <c r="E34" s="8">
        <v>2.6920000000000002</v>
      </c>
      <c r="F34" s="54">
        <v>-29.951000000000001</v>
      </c>
      <c r="G34" s="3">
        <v>0.18491726399598796</v>
      </c>
      <c r="H34" s="3">
        <v>0.90444136065646363</v>
      </c>
      <c r="I34" s="4">
        <v>18.600927861438279</v>
      </c>
      <c r="J34" s="4">
        <v>57.887108161557101</v>
      </c>
      <c r="K34" s="3">
        <v>0.14841157344555045</v>
      </c>
      <c r="L34" s="8">
        <v>2.8660000000000001</v>
      </c>
      <c r="M34" s="31">
        <v>-3.8488377047999998</v>
      </c>
      <c r="N34" s="3">
        <v>3.8004432811293509</v>
      </c>
      <c r="O34" s="3">
        <v>1.1128708597747399E-2</v>
      </c>
      <c r="P34" s="3">
        <v>0.83806569481182769</v>
      </c>
      <c r="Q34">
        <v>158</v>
      </c>
      <c r="R34" s="17">
        <v>355</v>
      </c>
      <c r="S34" s="3">
        <v>3.2219428543772147E-2</v>
      </c>
      <c r="T34" s="3">
        <v>2.6856017372667629</v>
      </c>
      <c r="U34">
        <v>16</v>
      </c>
      <c r="V34" s="17">
        <v>118</v>
      </c>
      <c r="W34">
        <v>90</v>
      </c>
      <c r="X34">
        <v>10</v>
      </c>
      <c r="Y34">
        <v>195</v>
      </c>
      <c r="Z34">
        <v>169</v>
      </c>
      <c r="AA34" s="12">
        <v>45.957564500924484</v>
      </c>
      <c r="AB34" s="9">
        <v>155.76522880285492</v>
      </c>
      <c r="AC34" s="12">
        <v>15.616372099350674</v>
      </c>
      <c r="AD34" s="3">
        <v>3.2</v>
      </c>
      <c r="AE34">
        <f t="shared" si="0"/>
        <v>6463.1488467153285</v>
      </c>
      <c r="AF34">
        <v>22</v>
      </c>
      <c r="AG34" s="4">
        <v>12.9</v>
      </c>
      <c r="AH34" s="4">
        <v>4.8</v>
      </c>
      <c r="AJ34" s="3">
        <v>0.72133357664233577</v>
      </c>
      <c r="AK34" s="14">
        <f t="shared" si="1"/>
        <v>1.1997098488833666E-2</v>
      </c>
      <c r="AL34" s="56">
        <f t="shared" si="2"/>
        <v>1.8586279067040103E-2</v>
      </c>
      <c r="AM34" s="14">
        <f t="shared" si="3"/>
        <v>0.339799819005564</v>
      </c>
      <c r="AN34" s="13">
        <f t="shared" si="4"/>
        <v>5.4837663425948268E-3</v>
      </c>
      <c r="AO34" s="14">
        <f t="shared" si="5"/>
        <v>-1.7308075463442467</v>
      </c>
      <c r="AP34" s="14">
        <f t="shared" si="6"/>
        <v>-0.46877685679394715</v>
      </c>
    </row>
    <row r="35" spans="1:42">
      <c r="A35" s="47" t="s">
        <v>241</v>
      </c>
      <c r="B35" s="47"/>
      <c r="C35" s="47"/>
      <c r="D35" s="28"/>
      <c r="E35" s="48">
        <f>AVERAGE(E5:E34)</f>
        <v>0.69723333333333304</v>
      </c>
      <c r="F35" s="49">
        <f t="shared" ref="F35:AH35" si="7">AVERAGE(F5:F34)</f>
        <v>-27.141133333333332</v>
      </c>
      <c r="G35" s="48">
        <f t="shared" si="7"/>
        <v>0.5635569958689064</v>
      </c>
      <c r="H35" s="48">
        <f t="shared" si="7"/>
        <v>2.3060127056205961</v>
      </c>
      <c r="I35" s="49">
        <f t="shared" si="7"/>
        <v>17.480829739293224</v>
      </c>
      <c r="J35" s="49">
        <f t="shared" si="7"/>
        <v>62.667086297236452</v>
      </c>
      <c r="K35" s="48">
        <f t="shared" si="7"/>
        <v>0.13045871680129775</v>
      </c>
      <c r="L35" s="48">
        <f t="shared" si="7"/>
        <v>2.1323509999999999</v>
      </c>
      <c r="M35" s="48">
        <f t="shared" si="7"/>
        <v>12.678007586060001</v>
      </c>
      <c r="N35" s="48">
        <f t="shared" si="7"/>
        <v>3.8356456161132773</v>
      </c>
      <c r="O35" s="48">
        <f t="shared" si="7"/>
        <v>0.86308334459618441</v>
      </c>
      <c r="P35" s="48">
        <f t="shared" si="7"/>
        <v>0.82992957565553271</v>
      </c>
      <c r="Q35" s="50">
        <f t="shared" si="7"/>
        <v>141.43333333333334</v>
      </c>
      <c r="R35" s="50">
        <f t="shared" si="7"/>
        <v>134.16666666666666</v>
      </c>
      <c r="S35" s="48">
        <f t="shared" si="7"/>
        <v>9.2548110747108905E-2</v>
      </c>
      <c r="T35" s="48">
        <f t="shared" si="7"/>
        <v>5.8060217233868654</v>
      </c>
      <c r="U35" s="50">
        <f t="shared" si="7"/>
        <v>19.266666666666666</v>
      </c>
      <c r="V35" s="50">
        <f t="shared" si="7"/>
        <v>69.8</v>
      </c>
      <c r="W35" s="50">
        <f t="shared" si="7"/>
        <v>64.86666666666666</v>
      </c>
      <c r="X35" s="50">
        <f t="shared" si="7"/>
        <v>187.13333333333333</v>
      </c>
      <c r="Y35" s="50">
        <f t="shared" si="7"/>
        <v>172.66666666666666</v>
      </c>
      <c r="Z35" s="50">
        <f t="shared" si="7"/>
        <v>92.7</v>
      </c>
      <c r="AA35" s="49">
        <f t="shared" si="7"/>
        <v>31.153212758037284</v>
      </c>
      <c r="AB35" s="50">
        <f t="shared" si="7"/>
        <v>145.281218765028</v>
      </c>
      <c r="AC35" s="49">
        <f t="shared" si="7"/>
        <v>15.326912794003515</v>
      </c>
      <c r="AD35" s="48">
        <f t="shared" si="7"/>
        <v>0.86166666666666658</v>
      </c>
      <c r="AE35" s="50">
        <f t="shared" si="7"/>
        <v>3591.2386335766428</v>
      </c>
      <c r="AF35" s="50">
        <f t="shared" si="7"/>
        <v>20.333333333333332</v>
      </c>
      <c r="AG35" s="49">
        <f t="shared" si="7"/>
        <v>12.686666666666666</v>
      </c>
      <c r="AH35" s="49">
        <f t="shared" si="7"/>
        <v>2.8666666666666676</v>
      </c>
      <c r="AI35" s="48"/>
      <c r="AJ35" s="48">
        <f>AVERAGE(AJ5:AJ32)</f>
        <v>0.38225271115745568</v>
      </c>
      <c r="AK35" s="51">
        <f>AVERAGE(AK5:AK32)</f>
        <v>1.5236557097637075E-2</v>
      </c>
      <c r="AL35" s="57">
        <f>AVERAGE(AL5:AL32)</f>
        <v>1.8104511906701516E-2</v>
      </c>
      <c r="AM35" s="51">
        <f>AVERAGE(AM5:AM32)</f>
        <v>0.50196483801043057</v>
      </c>
      <c r="AN35" s="61">
        <f>AVERAGE(AN5:AN32)</f>
        <v>4.1320351455131693E-3</v>
      </c>
    </row>
    <row r="36" spans="1:42">
      <c r="A36" s="47" t="s">
        <v>237</v>
      </c>
      <c r="B36" s="47"/>
      <c r="C36" s="47"/>
      <c r="D36" s="28"/>
      <c r="E36" s="27">
        <f>STDEV(E5:E34)</f>
        <v>0.58032025126044762</v>
      </c>
      <c r="F36" s="30">
        <f t="shared" ref="F36:AM36" si="8">STDEV(F5:F34)</f>
        <v>1.8713162016177287</v>
      </c>
      <c r="G36" s="27">
        <f t="shared" si="8"/>
        <v>0.27384053214766235</v>
      </c>
      <c r="H36" s="27">
        <f t="shared" si="8"/>
        <v>0.69047844673921011</v>
      </c>
      <c r="I36" s="27">
        <f t="shared" si="8"/>
        <v>4.1331704192496117</v>
      </c>
      <c r="J36" s="27">
        <f t="shared" si="8"/>
        <v>6.452403846705554</v>
      </c>
      <c r="K36" s="27">
        <f t="shared" si="8"/>
        <v>8.4435817456664661E-2</v>
      </c>
      <c r="L36" s="27">
        <f t="shared" si="8"/>
        <v>2.0165072620445175</v>
      </c>
      <c r="M36" s="27">
        <f t="shared" si="8"/>
        <v>6.4416046411782766</v>
      </c>
      <c r="N36" s="27">
        <f t="shared" si="8"/>
        <v>1.1083034682247792</v>
      </c>
      <c r="O36" s="27">
        <f t="shared" si="8"/>
        <v>0.50184502242200124</v>
      </c>
      <c r="P36" s="27">
        <f t="shared" si="8"/>
        <v>0.20438451346456438</v>
      </c>
      <c r="Q36" s="29">
        <f t="shared" si="8"/>
        <v>37.0411544965432</v>
      </c>
      <c r="R36" s="29">
        <f t="shared" si="8"/>
        <v>98.100611033048466</v>
      </c>
      <c r="S36" s="27">
        <f t="shared" si="8"/>
        <v>0.12633470907785266</v>
      </c>
      <c r="T36" s="27">
        <f t="shared" si="8"/>
        <v>1.2530030194286486</v>
      </c>
      <c r="U36" s="29">
        <f t="shared" si="8"/>
        <v>6.0225629401290686</v>
      </c>
      <c r="V36" s="29">
        <f t="shared" si="8"/>
        <v>30.900730936561885</v>
      </c>
      <c r="W36" s="29">
        <f t="shared" si="8"/>
        <v>91.059561157304728</v>
      </c>
      <c r="X36" s="29">
        <f t="shared" si="8"/>
        <v>97.121940180207545</v>
      </c>
      <c r="Y36" s="29">
        <f t="shared" si="8"/>
        <v>42.973394602685971</v>
      </c>
      <c r="Z36" s="29">
        <f t="shared" si="8"/>
        <v>37.226381079496051</v>
      </c>
      <c r="AA36" s="30">
        <f t="shared" si="8"/>
        <v>7.2586261680804807</v>
      </c>
      <c r="AB36" s="29">
        <f t="shared" si="8"/>
        <v>37.61193210079707</v>
      </c>
      <c r="AC36" s="30">
        <f t="shared" si="8"/>
        <v>3.9040167990488399</v>
      </c>
      <c r="AD36" s="27">
        <f t="shared" si="8"/>
        <v>0.81130836576964749</v>
      </c>
      <c r="AE36" s="29">
        <f t="shared" si="8"/>
        <v>1503.5138934322852</v>
      </c>
      <c r="AF36" s="30">
        <f t="shared" si="8"/>
        <v>8.7743094171066485</v>
      </c>
      <c r="AG36" s="30">
        <f t="shared" si="8"/>
        <v>2.7038584605545988</v>
      </c>
      <c r="AH36" s="30">
        <f t="shared" si="8"/>
        <v>1.3832329280830933</v>
      </c>
      <c r="AI36" s="28"/>
      <c r="AJ36" s="27">
        <f t="shared" si="8"/>
        <v>0.16780288989199627</v>
      </c>
      <c r="AK36" s="53">
        <f t="shared" si="8"/>
        <v>1.4798233039305062E-2</v>
      </c>
      <c r="AL36" s="58">
        <f t="shared" si="8"/>
        <v>3.6377677291979933E-3</v>
      </c>
      <c r="AM36" s="53">
        <f t="shared" si="8"/>
        <v>0.11117734064744184</v>
      </c>
      <c r="AN36" s="53"/>
    </row>
    <row r="37" spans="1:42">
      <c r="A37" s="15"/>
      <c r="B37" s="1"/>
      <c r="C37" s="1"/>
      <c r="E37" s="8"/>
      <c r="F37" s="12"/>
      <c r="G37" s="8"/>
      <c r="H37" s="8"/>
      <c r="I37" s="8"/>
      <c r="J37" s="8"/>
      <c r="K37" s="8"/>
      <c r="L37" s="8"/>
      <c r="M37" s="8"/>
      <c r="N37" s="8"/>
      <c r="O37" s="8"/>
      <c r="P37" s="8"/>
      <c r="Q37" s="9"/>
      <c r="R37" s="9"/>
      <c r="S37" s="8"/>
      <c r="T37" s="8"/>
      <c r="U37" s="8"/>
      <c r="V37" s="9"/>
      <c r="W37" s="9"/>
      <c r="X37" s="9"/>
      <c r="Y37" s="9"/>
      <c r="Z37" s="9"/>
      <c r="AA37" s="8"/>
      <c r="AB37" s="9"/>
      <c r="AC37" s="12"/>
      <c r="AD37" s="8"/>
      <c r="AE37" s="9"/>
      <c r="AF37" s="12"/>
      <c r="AG37" s="12"/>
      <c r="AH37" s="8"/>
      <c r="AJ37" s="8"/>
      <c r="AK37" s="8"/>
      <c r="AL37" s="56"/>
      <c r="AM37" s="14"/>
      <c r="AN37" s="14"/>
    </row>
    <row r="38" spans="1:42">
      <c r="A38" s="15" t="s">
        <v>239</v>
      </c>
      <c r="B38" s="1"/>
      <c r="C38" s="1"/>
      <c r="E38" s="8"/>
      <c r="F38" s="12"/>
      <c r="G38" s="8"/>
      <c r="H38" s="8"/>
      <c r="I38" s="8"/>
      <c r="J38" s="8"/>
      <c r="K38" s="8"/>
      <c r="L38" s="8"/>
      <c r="M38" s="8"/>
      <c r="N38" s="8"/>
      <c r="O38" s="8"/>
      <c r="P38" s="8"/>
      <c r="Q38" s="9"/>
      <c r="R38" s="9"/>
      <c r="S38" s="8"/>
      <c r="T38" s="8"/>
      <c r="U38" s="8"/>
      <c r="V38" s="9"/>
      <c r="W38" s="9"/>
      <c r="X38" s="9"/>
      <c r="Y38" s="9"/>
      <c r="Z38" s="9"/>
      <c r="AA38" s="8"/>
      <c r="AB38" s="9"/>
      <c r="AC38" s="12"/>
      <c r="AD38" s="8"/>
      <c r="AE38" s="9"/>
      <c r="AF38" s="12"/>
      <c r="AG38" s="12"/>
      <c r="AH38" s="8"/>
      <c r="AJ38" s="8"/>
      <c r="AK38" s="8"/>
      <c r="AL38" s="56"/>
      <c r="AM38" s="14"/>
      <c r="AN38" s="14"/>
    </row>
    <row r="39" spans="1:42">
      <c r="A39" s="1" t="s">
        <v>136</v>
      </c>
      <c r="B39" s="1">
        <v>339.5</v>
      </c>
      <c r="C39" s="1"/>
      <c r="D39" t="s">
        <v>126</v>
      </c>
      <c r="E39" s="8">
        <v>0.44240000000000002</v>
      </c>
      <c r="F39" s="54">
        <v>-27.713000000000001</v>
      </c>
      <c r="G39" s="3">
        <v>0.77486046013414711</v>
      </c>
      <c r="H39" s="3">
        <v>2.6816682763225019</v>
      </c>
      <c r="I39" s="4">
        <v>17.219589075578519</v>
      </c>
      <c r="J39" s="4">
        <v>58.626450659153662</v>
      </c>
      <c r="K39" s="3">
        <v>9.3459194300829482E-2</v>
      </c>
      <c r="L39" s="8">
        <v>2.4889999999999999</v>
      </c>
      <c r="M39" s="31">
        <v>5.14</v>
      </c>
      <c r="N39" s="3">
        <v>3.8632279469037565</v>
      </c>
      <c r="O39" s="3">
        <v>0.4468138716668465</v>
      </c>
      <c r="P39" s="3">
        <v>0.80901380547718593</v>
      </c>
      <c r="Q39">
        <v>112</v>
      </c>
      <c r="R39">
        <v>189</v>
      </c>
      <c r="S39" s="3">
        <v>6.5484886408054332E-2</v>
      </c>
      <c r="T39" s="3">
        <v>5.8537956215747569</v>
      </c>
      <c r="U39">
        <v>12</v>
      </c>
      <c r="V39">
        <v>89</v>
      </c>
      <c r="W39">
        <v>60</v>
      </c>
      <c r="X39">
        <v>268</v>
      </c>
      <c r="Y39">
        <v>157</v>
      </c>
      <c r="Z39">
        <v>329</v>
      </c>
      <c r="AA39" s="12">
        <v>27.838108906384292</v>
      </c>
      <c r="AB39" s="9">
        <v>141.8884478803397</v>
      </c>
      <c r="AC39" s="12">
        <v>14.856215342296984</v>
      </c>
      <c r="AD39" s="3">
        <v>0.9</v>
      </c>
      <c r="AE39">
        <f>0.896*AJ39*10000</f>
        <v>30498.577751824825</v>
      </c>
      <c r="AF39">
        <v>18</v>
      </c>
      <c r="AG39" s="4">
        <v>10.4</v>
      </c>
      <c r="AH39" s="4">
        <v>3.9</v>
      </c>
      <c r="AJ39" s="52">
        <v>3.4038591240875919</v>
      </c>
      <c r="AK39" s="14">
        <f>S39/T39</f>
        <v>1.1186739449307582E-2</v>
      </c>
      <c r="AL39" s="56">
        <f>AB39/P39/10000</f>
        <v>1.7538445811397334E-2</v>
      </c>
      <c r="AM39" s="14">
        <f>AC39/AA39</f>
        <v>0.53366467500563275</v>
      </c>
      <c r="AN39" s="13">
        <f>AA39/P39/10000</f>
        <v>3.4409930606764312E-3</v>
      </c>
      <c r="AO39" s="14">
        <f t="shared" ref="AO39:AP41" si="9">LOG(AL39)</f>
        <v>-1.7560088947464856</v>
      </c>
      <c r="AP39" s="14">
        <f t="shared" si="9"/>
        <v>-0.27273154360425572</v>
      </c>
    </row>
    <row r="40" spans="1:42">
      <c r="A40" s="1" t="s">
        <v>138</v>
      </c>
      <c r="B40" s="1">
        <v>345</v>
      </c>
      <c r="C40" s="1"/>
      <c r="D40" t="s">
        <v>126</v>
      </c>
      <c r="E40" s="8">
        <v>1.2949999999999999</v>
      </c>
      <c r="F40" s="54">
        <v>-30.158999999999999</v>
      </c>
      <c r="G40" s="3">
        <v>0.6503829278106581</v>
      </c>
      <c r="H40" s="3">
        <v>2.1680616641501982</v>
      </c>
      <c r="I40" s="4">
        <v>15.814270276147742</v>
      </c>
      <c r="J40" s="4">
        <v>59.979349963878967</v>
      </c>
      <c r="K40" s="3">
        <v>0.2233860787073853</v>
      </c>
      <c r="L40" s="8">
        <v>3.36</v>
      </c>
      <c r="M40" s="31">
        <v>5.9562138550000006</v>
      </c>
      <c r="N40" s="3">
        <v>3.6611750210710463</v>
      </c>
      <c r="O40" s="3">
        <v>1.1967476697335753</v>
      </c>
      <c r="P40" s="3">
        <v>0.75337571349791543</v>
      </c>
      <c r="Q40">
        <v>36</v>
      </c>
      <c r="R40">
        <v>135</v>
      </c>
      <c r="S40" s="3">
        <v>6.0442678984278637E-2</v>
      </c>
      <c r="T40" s="3">
        <v>4.0254942200914519</v>
      </c>
      <c r="U40">
        <v>13</v>
      </c>
      <c r="V40">
        <v>75</v>
      </c>
      <c r="W40">
        <v>38</v>
      </c>
      <c r="X40">
        <v>276</v>
      </c>
      <c r="Y40">
        <v>127</v>
      </c>
      <c r="Z40">
        <v>666</v>
      </c>
      <c r="AA40" s="12">
        <v>26.016086134811136</v>
      </c>
      <c r="AB40" s="9">
        <v>120.78593702312749</v>
      </c>
      <c r="AC40" s="12">
        <v>10.159003200329657</v>
      </c>
      <c r="AD40" s="3">
        <v>3.1</v>
      </c>
      <c r="AE40">
        <f>0.896*AJ40*10000</f>
        <v>46808.047182481758</v>
      </c>
      <c r="AF40">
        <v>13</v>
      </c>
      <c r="AG40" s="4">
        <v>9.5</v>
      </c>
      <c r="AH40" s="4">
        <v>5.4</v>
      </c>
      <c r="AJ40" s="52">
        <v>5.2241124087591251</v>
      </c>
      <c r="AK40" s="14">
        <f>S40/T40</f>
        <v>1.5014971002220316E-2</v>
      </c>
      <c r="AL40" s="56">
        <f>AB40/P40/10000</f>
        <v>1.603262951792269E-2</v>
      </c>
      <c r="AM40" s="14">
        <f>AC40/AA40</f>
        <v>0.39048929757102396</v>
      </c>
      <c r="AN40" s="13">
        <f>AA40/P40/10000</f>
        <v>3.4532684912311181E-3</v>
      </c>
      <c r="AO40" s="14">
        <f t="shared" si="9"/>
        <v>-1.7949952429939491</v>
      </c>
      <c r="AP40" s="14">
        <f t="shared" si="9"/>
        <v>-0.40839086465362667</v>
      </c>
    </row>
    <row r="41" spans="1:42">
      <c r="A41" s="1" t="s">
        <v>138</v>
      </c>
      <c r="B41" s="1">
        <v>358.5</v>
      </c>
      <c r="C41" s="1"/>
      <c r="D41" t="s">
        <v>126</v>
      </c>
      <c r="E41" s="8">
        <v>0.64670000000000005</v>
      </c>
      <c r="F41" s="54">
        <v>-29.167000000000002</v>
      </c>
      <c r="G41" s="3">
        <v>0.32430854022541505</v>
      </c>
      <c r="H41" s="3">
        <v>1.1894601874746635</v>
      </c>
      <c r="I41" s="4">
        <v>9.512221693764273</v>
      </c>
      <c r="J41" s="4">
        <v>69.951338638580879</v>
      </c>
      <c r="K41" s="3">
        <v>7.7046391523019508E-2</v>
      </c>
      <c r="L41" s="8">
        <v>5.1340000000000003</v>
      </c>
      <c r="M41" s="31">
        <v>-3.9353535500000003</v>
      </c>
      <c r="N41" s="3">
        <v>2.1514062323587861</v>
      </c>
      <c r="O41" s="3">
        <v>1.288769211894089</v>
      </c>
      <c r="P41" s="3">
        <v>0.49126501761010177</v>
      </c>
      <c r="Q41">
        <v>5</v>
      </c>
      <c r="R41">
        <v>71</v>
      </c>
      <c r="S41" s="3">
        <v>3.9832878624425083E-2</v>
      </c>
      <c r="T41" s="3">
        <v>2.886432393294307</v>
      </c>
      <c r="U41">
        <v>8</v>
      </c>
      <c r="V41">
        <v>43</v>
      </c>
      <c r="W41">
        <v>38</v>
      </c>
      <c r="X41">
        <v>91</v>
      </c>
      <c r="Y41">
        <v>58</v>
      </c>
      <c r="Z41">
        <v>727</v>
      </c>
      <c r="AA41" s="12">
        <v>15.877910228448989</v>
      </c>
      <c r="AB41" s="9">
        <v>92.618269573991014</v>
      </c>
      <c r="AC41" s="12">
        <v>5.6751463620279567</v>
      </c>
      <c r="AD41" s="3">
        <v>1.4</v>
      </c>
      <c r="AE41">
        <f>0.896*AJ41*10000</f>
        <v>72735.690744525549</v>
      </c>
      <c r="AF41">
        <v>5</v>
      </c>
      <c r="AG41" s="4">
        <v>5.7</v>
      </c>
      <c r="AH41" s="4">
        <v>1.3</v>
      </c>
      <c r="AJ41" s="52">
        <v>8.1178226277372261</v>
      </c>
      <c r="AK41" s="14">
        <f>S41/T41</f>
        <v>1.3800038662593972E-2</v>
      </c>
      <c r="AL41" s="56">
        <f>AB41/P41/10000</f>
        <v>1.8853015430359544E-2</v>
      </c>
      <c r="AM41" s="14">
        <f>AC41/AA41</f>
        <v>0.3574240111182645</v>
      </c>
      <c r="AN41" s="13">
        <f>AA41/P41/10000</f>
        <v>3.2320457714843185E-3</v>
      </c>
      <c r="AO41" s="14">
        <f t="shared" si="9"/>
        <v>-1.7246191770215895</v>
      </c>
      <c r="AP41" s="14">
        <f t="shared" si="9"/>
        <v>-0.44681627570867655</v>
      </c>
    </row>
    <row r="42" spans="1:42">
      <c r="A42" s="47" t="s">
        <v>242</v>
      </c>
      <c r="B42" s="1"/>
      <c r="C42" s="1"/>
      <c r="E42" s="48">
        <f>AVERAGE(E39:E41)</f>
        <v>0.79470000000000007</v>
      </c>
      <c r="F42" s="49">
        <f t="shared" ref="F42:AH42" si="10">AVERAGE(F39:F41)</f>
        <v>-29.013000000000002</v>
      </c>
      <c r="G42" s="48">
        <f t="shared" si="10"/>
        <v>0.58318397605674011</v>
      </c>
      <c r="H42" s="48">
        <f t="shared" si="10"/>
        <v>2.0130633759824548</v>
      </c>
      <c r="I42" s="49">
        <f t="shared" si="10"/>
        <v>14.182027015163513</v>
      </c>
      <c r="J42" s="49">
        <f t="shared" si="10"/>
        <v>62.852379753871162</v>
      </c>
      <c r="K42" s="48">
        <f t="shared" si="10"/>
        <v>0.13129722151041143</v>
      </c>
      <c r="L42" s="48">
        <f t="shared" si="10"/>
        <v>3.661</v>
      </c>
      <c r="M42" s="48">
        <f t="shared" si="10"/>
        <v>2.3869534350000001</v>
      </c>
      <c r="N42" s="48">
        <f t="shared" si="10"/>
        <v>3.2252697334445295</v>
      </c>
      <c r="O42" s="48">
        <f t="shared" si="10"/>
        <v>0.97744358443150359</v>
      </c>
      <c r="P42" s="48">
        <f t="shared" si="10"/>
        <v>0.68455151219506771</v>
      </c>
      <c r="Q42" s="50">
        <f t="shared" si="10"/>
        <v>51</v>
      </c>
      <c r="R42" s="50">
        <f t="shared" si="10"/>
        <v>131.66666666666666</v>
      </c>
      <c r="S42" s="48">
        <f t="shared" si="10"/>
        <v>5.5253481338919351E-2</v>
      </c>
      <c r="T42" s="48">
        <f t="shared" si="10"/>
        <v>4.2552407449868381</v>
      </c>
      <c r="U42" s="50">
        <f t="shared" si="10"/>
        <v>11</v>
      </c>
      <c r="V42" s="50">
        <f t="shared" si="10"/>
        <v>69</v>
      </c>
      <c r="W42" s="50">
        <f t="shared" si="10"/>
        <v>45.333333333333336</v>
      </c>
      <c r="X42" s="50">
        <f t="shared" si="10"/>
        <v>211.66666666666666</v>
      </c>
      <c r="Y42" s="50">
        <f t="shared" si="10"/>
        <v>114</v>
      </c>
      <c r="Z42" s="50">
        <f t="shared" si="10"/>
        <v>574</v>
      </c>
      <c r="AA42" s="49">
        <f t="shared" si="10"/>
        <v>23.244035089881475</v>
      </c>
      <c r="AB42" s="50">
        <f t="shared" si="10"/>
        <v>118.4308848258194</v>
      </c>
      <c r="AC42" s="49">
        <f t="shared" si="10"/>
        <v>10.230121634884865</v>
      </c>
      <c r="AD42" s="48">
        <f t="shared" si="10"/>
        <v>1.8</v>
      </c>
      <c r="AE42" s="50">
        <f t="shared" si="10"/>
        <v>50014.105226277374</v>
      </c>
      <c r="AF42" s="50">
        <f t="shared" si="10"/>
        <v>12</v>
      </c>
      <c r="AG42" s="49">
        <f t="shared" si="10"/>
        <v>8.5333333333333332</v>
      </c>
      <c r="AH42" s="49">
        <f t="shared" si="10"/>
        <v>3.5333333333333337</v>
      </c>
      <c r="AJ42" s="48">
        <f>AVERAGE(AJ39:AJ41)</f>
        <v>5.5819313868613136</v>
      </c>
      <c r="AK42" s="51">
        <f>AVERAGE(AK39:AK41)</f>
        <v>1.3333916371373955E-2</v>
      </c>
      <c r="AL42" s="57">
        <f>AVERAGE(AL39:AL41)</f>
        <v>1.7474696919893187E-2</v>
      </c>
      <c r="AM42" s="51">
        <f>AVERAGE(AM39:AM41)</f>
        <v>0.4271926612316404</v>
      </c>
      <c r="AN42" s="61">
        <f>AVERAGE(AN39:AN41)</f>
        <v>3.3754357744639561E-3</v>
      </c>
    </row>
    <row r="43" spans="1:42">
      <c r="A43" s="47" t="s">
        <v>237</v>
      </c>
      <c r="B43" s="1"/>
      <c r="C43" s="1"/>
      <c r="E43" s="27">
        <f>STDEV(E39:E41)</f>
        <v>0.44515131135379088</v>
      </c>
      <c r="F43" s="30">
        <f t="shared" ref="F43:AH43" si="11">STDEV(F39:F41)</f>
        <v>1.2302503810201437</v>
      </c>
      <c r="G43" s="27">
        <f t="shared" si="11"/>
        <v>0.2326715119454468</v>
      </c>
      <c r="H43" s="27">
        <f t="shared" si="11"/>
        <v>0.75808284316882335</v>
      </c>
      <c r="I43" s="30">
        <f t="shared" si="11"/>
        <v>4.104758401761889</v>
      </c>
      <c r="J43" s="30">
        <f t="shared" si="11"/>
        <v>6.1849815737221396</v>
      </c>
      <c r="K43" s="27">
        <f t="shared" si="11"/>
        <v>8.0172396986988623E-2</v>
      </c>
      <c r="L43" s="27">
        <f t="shared" si="11"/>
        <v>1.3479454736746581</v>
      </c>
      <c r="M43" s="27">
        <f t="shared" si="11"/>
        <v>5.4904667810404186</v>
      </c>
      <c r="N43" s="27">
        <f t="shared" si="11"/>
        <v>0.93546430206207576</v>
      </c>
      <c r="O43" s="27">
        <f t="shared" si="11"/>
        <v>0.46183645385236427</v>
      </c>
      <c r="P43" s="27">
        <f t="shared" si="11"/>
        <v>0.16968692071424205</v>
      </c>
      <c r="Q43" s="29">
        <f t="shared" si="11"/>
        <v>55.054518434003214</v>
      </c>
      <c r="R43" s="29">
        <f t="shared" si="11"/>
        <v>59.070579253409491</v>
      </c>
      <c r="S43" s="27">
        <f t="shared" si="11"/>
        <v>1.3590518937288442E-2</v>
      </c>
      <c r="T43" s="27">
        <f t="shared" si="11"/>
        <v>1.4969631696918515</v>
      </c>
      <c r="U43" s="29">
        <f t="shared" si="11"/>
        <v>2.6457513110645907</v>
      </c>
      <c r="V43" s="29">
        <f t="shared" si="11"/>
        <v>23.57965224510319</v>
      </c>
      <c r="W43" s="29">
        <f t="shared" si="11"/>
        <v>12.701705922171772</v>
      </c>
      <c r="X43" s="29">
        <f t="shared" si="11"/>
        <v>104.5769254345017</v>
      </c>
      <c r="Y43" s="29">
        <f t="shared" si="11"/>
        <v>50.764160585988222</v>
      </c>
      <c r="Z43" s="29">
        <f t="shared" si="11"/>
        <v>214.35717855952481</v>
      </c>
      <c r="AA43" s="30">
        <f t="shared" si="11"/>
        <v>6.4439730252921539</v>
      </c>
      <c r="AB43" s="29">
        <f t="shared" si="11"/>
        <v>24.71937136587173</v>
      </c>
      <c r="AC43" s="30">
        <f t="shared" si="11"/>
        <v>4.590947644976441</v>
      </c>
      <c r="AD43" s="27">
        <f t="shared" si="11"/>
        <v>1.1532562594670797</v>
      </c>
      <c r="AE43" s="29">
        <f t="shared" si="11"/>
        <v>21300.29423798373</v>
      </c>
      <c r="AF43" s="29">
        <f t="shared" si="11"/>
        <v>6.5574385243020004</v>
      </c>
      <c r="AG43" s="30">
        <f t="shared" si="11"/>
        <v>2.4946609656090288</v>
      </c>
      <c r="AH43" s="30">
        <f t="shared" si="11"/>
        <v>2.0744477176668807</v>
      </c>
      <c r="AJ43" s="27">
        <f>STDEV(AJ39:AJ41)</f>
        <v>2.3772649819178286</v>
      </c>
      <c r="AK43" s="53">
        <f>STDEV(AK39:AK41)</f>
        <v>1.9562187245955676E-3</v>
      </c>
      <c r="AL43" s="58">
        <f>STDEV(AL39:AL41)</f>
        <v>1.4112732246606505E-3</v>
      </c>
      <c r="AM43" s="53">
        <f>STDEV(AM39:AM41)</f>
        <v>9.3677882020611725E-2</v>
      </c>
      <c r="AN43" s="53"/>
    </row>
    <row r="44" spans="1:42">
      <c r="A44" s="15"/>
      <c r="B44" s="1"/>
      <c r="C44" s="1"/>
      <c r="E44" s="8"/>
      <c r="F44" s="12"/>
      <c r="G44" s="8"/>
      <c r="H44" s="8"/>
      <c r="I44" s="12"/>
      <c r="J44" s="12"/>
      <c r="K44" s="8"/>
      <c r="L44" s="8"/>
      <c r="M44" s="8"/>
      <c r="N44" s="8"/>
      <c r="O44" s="8"/>
      <c r="P44" s="8"/>
      <c r="Q44" s="9"/>
      <c r="R44" s="9"/>
      <c r="S44" s="8"/>
      <c r="T44" s="8"/>
      <c r="U44" s="8"/>
      <c r="V44" s="9"/>
      <c r="W44" s="9"/>
      <c r="X44" s="9"/>
      <c r="Y44" s="9"/>
      <c r="Z44" s="9"/>
      <c r="AA44" s="8"/>
      <c r="AB44" s="9"/>
      <c r="AC44" s="12"/>
      <c r="AD44" s="8"/>
      <c r="AE44" s="9"/>
      <c r="AF44" s="12"/>
      <c r="AG44" s="12"/>
      <c r="AH44" s="8"/>
      <c r="AJ44" s="8"/>
      <c r="AK44" s="8"/>
      <c r="AL44" s="56"/>
      <c r="AM44" s="14"/>
      <c r="AN44" s="14"/>
    </row>
    <row r="45" spans="1:42">
      <c r="A45" s="44" t="s">
        <v>240</v>
      </c>
      <c r="B45" s="1"/>
      <c r="C45" s="1"/>
      <c r="E45" s="8"/>
      <c r="F45" s="12"/>
      <c r="G45" s="3"/>
      <c r="H45" s="3"/>
      <c r="I45" s="4"/>
      <c r="J45" s="4"/>
      <c r="K45" s="3"/>
      <c r="N45" s="3"/>
      <c r="O45" s="3"/>
      <c r="P45" s="3"/>
      <c r="S45" s="3"/>
      <c r="T45" s="3"/>
      <c r="AA45" s="3"/>
      <c r="AC45" s="3"/>
      <c r="AD45" s="3"/>
      <c r="AE45" s="9"/>
      <c r="AG45" s="4"/>
      <c r="AH45" s="4"/>
      <c r="AJ45" s="3"/>
      <c r="AL45" s="56"/>
      <c r="AM45" s="14"/>
      <c r="AN45" s="14"/>
    </row>
    <row r="46" spans="1:42">
      <c r="A46" s="1" t="s">
        <v>9</v>
      </c>
      <c r="B46" s="1"/>
      <c r="C46" s="1"/>
      <c r="D46" t="s">
        <v>127</v>
      </c>
      <c r="E46" s="8">
        <v>0.46489999999999998</v>
      </c>
      <c r="F46" s="55">
        <v>-26.53</v>
      </c>
      <c r="G46" s="3">
        <v>0.67884832125689742</v>
      </c>
      <c r="H46" s="3">
        <v>2.7757910137760002</v>
      </c>
      <c r="I46" s="4">
        <v>18.667635428417753</v>
      </c>
      <c r="J46" s="4">
        <v>60.581338013347242</v>
      </c>
      <c r="K46" s="3">
        <v>0.19864652339391989</v>
      </c>
      <c r="L46" s="14">
        <v>2.7890000000000002E-2</v>
      </c>
      <c r="M46" s="31">
        <v>-4.45</v>
      </c>
      <c r="N46" s="3">
        <v>2.923165617828575</v>
      </c>
      <c r="O46" s="3">
        <v>1.0694333521441461</v>
      </c>
      <c r="P46" s="3">
        <v>0.83626887683295847</v>
      </c>
      <c r="Q46">
        <v>130</v>
      </c>
      <c r="R46">
        <v>86</v>
      </c>
      <c r="S46" s="3">
        <v>3.6670452702248342E-2</v>
      </c>
      <c r="T46" s="3">
        <v>8.6437879891684695</v>
      </c>
      <c r="U46">
        <v>21</v>
      </c>
      <c r="V46">
        <v>54</v>
      </c>
      <c r="W46">
        <v>34</v>
      </c>
      <c r="X46">
        <v>254</v>
      </c>
      <c r="Y46">
        <v>121</v>
      </c>
      <c r="Z46">
        <v>105</v>
      </c>
      <c r="AA46" s="12">
        <v>29.9723217183457</v>
      </c>
      <c r="AB46" s="9">
        <v>141.92775846350082</v>
      </c>
      <c r="AC46" s="12">
        <v>15.179573653502155</v>
      </c>
      <c r="AD46" s="3">
        <v>0.7</v>
      </c>
      <c r="AE46" s="9">
        <f t="shared" si="0"/>
        <v>591.37962043795631</v>
      </c>
      <c r="AF46">
        <v>30</v>
      </c>
      <c r="AG46" s="4">
        <v>12.2</v>
      </c>
      <c r="AH46" s="4">
        <v>2.8</v>
      </c>
      <c r="AJ46" s="3">
        <v>6.6002189781021903E-2</v>
      </c>
      <c r="AK46" s="14">
        <f t="shared" ref="AK46:AK60" si="12">S46/T46</f>
        <v>4.2424053838664355E-3</v>
      </c>
      <c r="AL46" s="56">
        <f t="shared" ref="AL46:AL60" si="13">AB46/P46/10000</f>
        <v>1.697154616120556E-2</v>
      </c>
      <c r="AM46" s="14">
        <f t="shared" ref="AM46:AM60" si="14">AC46/AA46</f>
        <v>0.50645304678585912</v>
      </c>
      <c r="AN46" s="13">
        <f t="shared" ref="AN46:AN60" si="15">AA46/P46/10000</f>
        <v>3.5840532331962607E-3</v>
      </c>
      <c r="AO46" s="14">
        <f t="shared" ref="AO46:AO60" si="16">LOG(AL46)</f>
        <v>-1.7702785902874281</v>
      </c>
      <c r="AP46" s="14">
        <f t="shared" ref="AP46:AP60" si="17">LOG(AM46)</f>
        <v>-0.29546081183781298</v>
      </c>
    </row>
    <row r="47" spans="1:42">
      <c r="A47" s="1" t="s">
        <v>17</v>
      </c>
      <c r="B47" s="1"/>
      <c r="C47" s="1"/>
      <c r="D47" t="s">
        <v>127</v>
      </c>
      <c r="E47" s="8">
        <v>0.54449999999999998</v>
      </c>
      <c r="F47" s="55">
        <v>-26.744</v>
      </c>
      <c r="G47" s="3">
        <v>0.87790401415602692</v>
      </c>
      <c r="H47" s="3">
        <v>2.24280664563552</v>
      </c>
      <c r="I47" s="4">
        <v>17.212933208659749</v>
      </c>
      <c r="J47" s="4">
        <v>65.140559053839311</v>
      </c>
      <c r="K47" s="3">
        <v>0.18006615547240634</v>
      </c>
      <c r="L47" s="14">
        <v>3.0609999999999998E-2</v>
      </c>
      <c r="M47" s="31">
        <v>5.8</v>
      </c>
      <c r="N47" s="3">
        <v>3.0789472597241732</v>
      </c>
      <c r="O47" s="3">
        <v>0.67888771059076702</v>
      </c>
      <c r="P47" s="3">
        <v>0.83757170629357947</v>
      </c>
      <c r="Q47">
        <v>116</v>
      </c>
      <c r="R47">
        <v>93</v>
      </c>
      <c r="S47" s="3">
        <v>2.6732654996102386E-2</v>
      </c>
      <c r="T47" s="3">
        <v>6.2565146204237854</v>
      </c>
      <c r="U47">
        <v>13</v>
      </c>
      <c r="V47">
        <v>47</v>
      </c>
      <c r="W47">
        <v>21</v>
      </c>
      <c r="X47">
        <v>77</v>
      </c>
      <c r="Y47">
        <v>152</v>
      </c>
      <c r="Z47">
        <v>112</v>
      </c>
      <c r="AA47" s="12">
        <v>31.152158074220143</v>
      </c>
      <c r="AB47" s="9">
        <v>147.15788891706447</v>
      </c>
      <c r="AC47" s="12">
        <v>15.883686548018852</v>
      </c>
      <c r="AD47" s="3">
        <v>0.3</v>
      </c>
      <c r="AE47" s="9">
        <f t="shared" si="0"/>
        <v>696.44706569343077</v>
      </c>
      <c r="AF47">
        <v>16</v>
      </c>
      <c r="AG47" s="4">
        <v>13.7</v>
      </c>
      <c r="AH47" s="4">
        <v>2.2000000000000002</v>
      </c>
      <c r="AJ47" s="3">
        <v>7.7728467153284686E-2</v>
      </c>
      <c r="AK47" s="14">
        <f t="shared" si="12"/>
        <v>4.2727711222533115E-3</v>
      </c>
      <c r="AL47" s="56">
        <f t="shared" si="13"/>
        <v>1.7569586915521209E-2</v>
      </c>
      <c r="AM47" s="14">
        <f t="shared" si="14"/>
        <v>0.50987435638249856</v>
      </c>
      <c r="AN47" s="13">
        <f t="shared" si="15"/>
        <v>3.7193422175248268E-3</v>
      </c>
      <c r="AO47" s="14">
        <f t="shared" si="16"/>
        <v>-1.7552384492285897</v>
      </c>
      <c r="AP47" s="14">
        <f t="shared" si="17"/>
        <v>-0.29253682988706914</v>
      </c>
    </row>
    <row r="48" spans="1:42">
      <c r="A48" s="1" t="s">
        <v>18</v>
      </c>
      <c r="B48" s="1"/>
      <c r="C48" s="1"/>
      <c r="D48" t="s">
        <v>127</v>
      </c>
      <c r="E48" s="8">
        <v>0.6522</v>
      </c>
      <c r="F48" s="55">
        <v>-26.93</v>
      </c>
      <c r="G48" s="3">
        <v>0.80644992681957151</v>
      </c>
      <c r="H48" s="3">
        <v>2.7284881433383981</v>
      </c>
      <c r="I48" s="4">
        <v>22.763755381846568</v>
      </c>
      <c r="J48" s="4">
        <v>54.863425913476618</v>
      </c>
      <c r="K48" s="3">
        <v>0.33640795181508548</v>
      </c>
      <c r="L48" s="14">
        <v>3.0689999999999999E-2</v>
      </c>
      <c r="M48" s="31">
        <v>-2.73</v>
      </c>
      <c r="N48" s="3">
        <v>4.3435283467151571</v>
      </c>
      <c r="O48" s="3">
        <v>0.9688598100395498</v>
      </c>
      <c r="P48" s="3">
        <v>1.0447798366004266</v>
      </c>
      <c r="Q48">
        <v>156</v>
      </c>
      <c r="R48">
        <v>105</v>
      </c>
      <c r="S48" s="3">
        <v>3.3276467138598179E-2</v>
      </c>
      <c r="T48" s="3">
        <v>7.5945503004444861</v>
      </c>
      <c r="U48">
        <v>19</v>
      </c>
      <c r="V48">
        <v>48</v>
      </c>
      <c r="W48">
        <v>35</v>
      </c>
      <c r="X48">
        <v>159</v>
      </c>
      <c r="Y48">
        <v>196</v>
      </c>
      <c r="Z48">
        <v>124</v>
      </c>
      <c r="AA48" s="12">
        <v>41.61165786892105</v>
      </c>
      <c r="AB48" s="9">
        <v>167.61541549381346</v>
      </c>
      <c r="AC48" s="12">
        <v>17.507549070274727</v>
      </c>
      <c r="AD48" s="3">
        <v>0.5</v>
      </c>
      <c r="AE48" s="9">
        <f t="shared" si="0"/>
        <v>852.54727007299277</v>
      </c>
      <c r="AF48">
        <v>22</v>
      </c>
      <c r="AG48" s="4">
        <v>15.4</v>
      </c>
      <c r="AH48" s="4">
        <v>3.4</v>
      </c>
      <c r="AJ48" s="3">
        <v>9.5150364963503653E-2</v>
      </c>
      <c r="AK48" s="14">
        <f t="shared" si="12"/>
        <v>4.3816244309621078E-3</v>
      </c>
      <c r="AL48" s="56">
        <f t="shared" si="13"/>
        <v>1.6043132689008578E-2</v>
      </c>
      <c r="AM48" s="14">
        <f t="shared" si="14"/>
        <v>0.42073663888673807</v>
      </c>
      <c r="AN48" s="13">
        <f t="shared" si="15"/>
        <v>3.9828159398940738E-3</v>
      </c>
      <c r="AO48" s="14">
        <f t="shared" si="16"/>
        <v>-1.7947108245362557</v>
      </c>
      <c r="AP48" s="14">
        <f t="shared" si="17"/>
        <v>-0.37598966679574342</v>
      </c>
    </row>
    <row r="49" spans="1:42">
      <c r="A49" s="1" t="s">
        <v>19</v>
      </c>
      <c r="B49" s="1"/>
      <c r="C49" s="1"/>
      <c r="D49" t="s">
        <v>127</v>
      </c>
      <c r="E49" s="8">
        <v>0.5282</v>
      </c>
      <c r="F49" s="55">
        <v>-26.387</v>
      </c>
      <c r="G49" s="3">
        <v>0.94366549268167865</v>
      </c>
      <c r="H49" s="3">
        <v>2.5091757588128045</v>
      </c>
      <c r="I49" s="4">
        <v>20.747533222496649</v>
      </c>
      <c r="J49" s="4">
        <v>60.024444314261153</v>
      </c>
      <c r="K49" s="3">
        <v>0.16413801457399471</v>
      </c>
      <c r="L49" s="14">
        <v>9.9440000000000001E-2</v>
      </c>
      <c r="M49" s="31">
        <v>-3.91</v>
      </c>
      <c r="N49" s="3">
        <v>4.0268689804837488</v>
      </c>
      <c r="O49" s="3">
        <v>0.73657308637688812</v>
      </c>
      <c r="P49" s="3">
        <v>0.99948328125892272</v>
      </c>
      <c r="Q49">
        <v>153</v>
      </c>
      <c r="R49">
        <v>100</v>
      </c>
      <c r="S49" s="3">
        <v>0.11481674908750061</v>
      </c>
      <c r="T49" s="3">
        <v>5.5993778246656607</v>
      </c>
      <c r="U49">
        <v>30</v>
      </c>
      <c r="V49">
        <v>90</v>
      </c>
      <c r="W49">
        <v>46</v>
      </c>
      <c r="X49">
        <v>283</v>
      </c>
      <c r="Y49">
        <v>202</v>
      </c>
      <c r="Z49">
        <v>116</v>
      </c>
      <c r="AA49" s="12">
        <v>37.875277646527167</v>
      </c>
      <c r="AB49" s="9">
        <v>179.66807358593991</v>
      </c>
      <c r="AC49" s="12">
        <v>18.663527861034385</v>
      </c>
      <c r="AD49" s="3">
        <v>0.5</v>
      </c>
      <c r="AE49" s="9">
        <f t="shared" si="0"/>
        <v>844.54213138686146</v>
      </c>
      <c r="AF49">
        <v>14</v>
      </c>
      <c r="AG49" s="4">
        <v>15.7</v>
      </c>
      <c r="AH49" s="4">
        <v>2.8</v>
      </c>
      <c r="AJ49" s="3">
        <v>9.4256934306569354E-2</v>
      </c>
      <c r="AK49" s="14">
        <f t="shared" si="12"/>
        <v>2.0505269100028329E-2</v>
      </c>
      <c r="AL49" s="56">
        <f t="shared" si="13"/>
        <v>1.7976095944259793E-2</v>
      </c>
      <c r="AM49" s="14">
        <f t="shared" si="14"/>
        <v>0.49276279992486521</v>
      </c>
      <c r="AN49" s="13">
        <f t="shared" si="15"/>
        <v>3.7894858630171855E-3</v>
      </c>
      <c r="AO49" s="14">
        <f t="shared" si="16"/>
        <v>-1.745304622612103</v>
      </c>
      <c r="AP49" s="14">
        <f t="shared" si="17"/>
        <v>-0.30736208574047635</v>
      </c>
    </row>
    <row r="50" spans="1:42">
      <c r="A50" s="1" t="s">
        <v>20</v>
      </c>
      <c r="B50" s="1"/>
      <c r="C50" s="1"/>
      <c r="D50" t="s">
        <v>127</v>
      </c>
      <c r="E50" s="8">
        <v>0.73399999999999999</v>
      </c>
      <c r="F50" s="55">
        <v>-26.978999999999999</v>
      </c>
      <c r="G50" s="3">
        <v>0.76462360045237121</v>
      </c>
      <c r="H50" s="3">
        <v>2.7181305940378437</v>
      </c>
      <c r="I50" s="4">
        <v>20.54718451575491</v>
      </c>
      <c r="J50" s="4">
        <v>58.007332826647954</v>
      </c>
      <c r="K50" s="3">
        <v>0.17326729975827374</v>
      </c>
      <c r="L50" s="14">
        <v>1.1950000000000001E-2</v>
      </c>
      <c r="M50" s="31">
        <v>-31.85</v>
      </c>
      <c r="N50" s="3">
        <v>4.0707653369511148</v>
      </c>
      <c r="O50" s="3">
        <v>0.77244051777400558</v>
      </c>
      <c r="P50" s="3">
        <v>0.92902488729440436</v>
      </c>
      <c r="Q50">
        <v>154</v>
      </c>
      <c r="R50">
        <v>105</v>
      </c>
      <c r="S50" s="3">
        <v>5.3166015599314442E-2</v>
      </c>
      <c r="T50" s="3">
        <v>6.9645717297588821</v>
      </c>
      <c r="U50">
        <v>27</v>
      </c>
      <c r="V50">
        <v>88</v>
      </c>
      <c r="W50">
        <v>35</v>
      </c>
      <c r="X50">
        <v>265</v>
      </c>
      <c r="Y50">
        <v>187</v>
      </c>
      <c r="Z50">
        <v>111</v>
      </c>
      <c r="AA50" s="12">
        <v>31.829011065052608</v>
      </c>
      <c r="AB50" s="9">
        <v>150.03246116359256</v>
      </c>
      <c r="AC50" s="12">
        <v>16.329511364500526</v>
      </c>
      <c r="AD50" s="3">
        <v>0.3</v>
      </c>
      <c r="AE50" s="9">
        <f t="shared" si="0"/>
        <v>835.5363503649636</v>
      </c>
      <c r="AF50">
        <v>29</v>
      </c>
      <c r="AG50" s="4">
        <v>15.5</v>
      </c>
      <c r="AH50" s="4">
        <v>2.6</v>
      </c>
      <c r="AJ50" s="3">
        <v>9.3251824817518258E-2</v>
      </c>
      <c r="AK50" s="14">
        <f t="shared" si="12"/>
        <v>7.6337810366919837E-3</v>
      </c>
      <c r="AL50" s="56">
        <f t="shared" si="13"/>
        <v>1.6149455543707933E-2</v>
      </c>
      <c r="AM50" s="14">
        <f t="shared" si="14"/>
        <v>0.51303860277424351</v>
      </c>
      <c r="AN50" s="13">
        <f t="shared" si="15"/>
        <v>3.4260665672529093E-3</v>
      </c>
      <c r="AO50" s="14">
        <f t="shared" si="16"/>
        <v>-1.7918421147167236</v>
      </c>
      <c r="AP50" s="14">
        <f t="shared" si="17"/>
        <v>-0.28984995586070328</v>
      </c>
    </row>
    <row r="51" spans="1:42">
      <c r="A51" s="1" t="s">
        <v>21</v>
      </c>
      <c r="B51" s="1"/>
      <c r="C51" s="1"/>
      <c r="D51" t="s">
        <v>127</v>
      </c>
      <c r="E51" s="8">
        <v>0.69220000000000004</v>
      </c>
      <c r="F51" s="55">
        <v>-26.652000000000001</v>
      </c>
      <c r="G51" s="3">
        <v>0.7051177822096083</v>
      </c>
      <c r="H51" s="3">
        <v>2.50287722732938</v>
      </c>
      <c r="I51" s="4">
        <v>16.976197492955116</v>
      </c>
      <c r="J51" s="4">
        <v>63.167530184729046</v>
      </c>
      <c r="K51" s="3">
        <v>0.17074245783195263</v>
      </c>
      <c r="L51" s="14">
        <v>2.6679999999999999E-2</v>
      </c>
      <c r="M51" s="31">
        <v>-2.4700000000000002</v>
      </c>
      <c r="N51" s="3">
        <v>2.6922618540889998</v>
      </c>
      <c r="O51" s="3">
        <v>1.1106812814073788</v>
      </c>
      <c r="P51" s="3">
        <v>0.8284911526426888</v>
      </c>
      <c r="Q51">
        <v>113</v>
      </c>
      <c r="R51">
        <v>88</v>
      </c>
      <c r="S51" s="3">
        <v>9.4025725112067846E-2</v>
      </c>
      <c r="T51" s="3">
        <v>8.2415430203601119</v>
      </c>
      <c r="U51">
        <v>16</v>
      </c>
      <c r="V51">
        <v>60</v>
      </c>
      <c r="W51">
        <v>31</v>
      </c>
      <c r="X51">
        <v>159</v>
      </c>
      <c r="Y51">
        <v>132</v>
      </c>
      <c r="Z51">
        <v>97</v>
      </c>
      <c r="AA51" s="12">
        <v>30.729538384687569</v>
      </c>
      <c r="AB51" s="9">
        <v>148.11023868041732</v>
      </c>
      <c r="AC51" s="12">
        <v>15.143743198489611</v>
      </c>
      <c r="AD51" s="3">
        <v>0.5</v>
      </c>
      <c r="AE51" s="9">
        <f t="shared" si="0"/>
        <v>579.37191240875927</v>
      </c>
      <c r="AF51">
        <v>25</v>
      </c>
      <c r="AG51" s="4">
        <v>12.7</v>
      </c>
      <c r="AH51" s="4">
        <v>3.1</v>
      </c>
      <c r="AJ51" s="3">
        <v>6.4662043795620447E-2</v>
      </c>
      <c r="AK51" s="14">
        <f t="shared" si="12"/>
        <v>1.1408752569729281E-2</v>
      </c>
      <c r="AL51" s="56">
        <f t="shared" si="13"/>
        <v>1.7877105652604867E-2</v>
      </c>
      <c r="AM51" s="14">
        <f t="shared" si="14"/>
        <v>0.49280737669771474</v>
      </c>
      <c r="AN51" s="13">
        <f t="shared" si="15"/>
        <v>3.7090967461351496E-3</v>
      </c>
      <c r="AO51" s="14">
        <f t="shared" si="16"/>
        <v>-1.747702793194047</v>
      </c>
      <c r="AP51" s="14">
        <f t="shared" si="17"/>
        <v>-0.30732279996064654</v>
      </c>
    </row>
    <row r="52" spans="1:42">
      <c r="A52" s="1" t="s">
        <v>22</v>
      </c>
      <c r="B52" s="1"/>
      <c r="C52" s="1"/>
      <c r="D52" t="s">
        <v>127</v>
      </c>
      <c r="E52" s="8">
        <v>0.57279999999999998</v>
      </c>
      <c r="F52" s="55">
        <v>-26.356999999999999</v>
      </c>
      <c r="G52" s="3">
        <v>0.7942774391582994</v>
      </c>
      <c r="H52" s="3">
        <v>2.3600549347897601</v>
      </c>
      <c r="I52" s="4">
        <v>21.36442905380693</v>
      </c>
      <c r="J52" s="4">
        <v>58.808744785025254</v>
      </c>
      <c r="K52" s="3">
        <v>0.2256856933241079</v>
      </c>
      <c r="L52" s="14">
        <v>2.8510000000000001E-2</v>
      </c>
      <c r="M52" s="31">
        <v>-2.23</v>
      </c>
      <c r="N52" s="3">
        <v>3.9887924864314108</v>
      </c>
      <c r="O52" s="3">
        <v>0.87158733167003821</v>
      </c>
      <c r="P52" s="3">
        <v>0.98354371879929536</v>
      </c>
      <c r="Q52">
        <v>133</v>
      </c>
      <c r="R52">
        <v>94</v>
      </c>
      <c r="S52" s="3">
        <v>6.2936306571403575E-2</v>
      </c>
      <c r="T52" s="3">
        <v>6.780428349210653</v>
      </c>
      <c r="U52">
        <v>21</v>
      </c>
      <c r="V52">
        <v>43</v>
      </c>
      <c r="W52">
        <v>22</v>
      </c>
      <c r="X52">
        <v>112</v>
      </c>
      <c r="Y52">
        <v>188</v>
      </c>
      <c r="Z52">
        <v>127</v>
      </c>
      <c r="AA52" s="12">
        <v>39.421213040248695</v>
      </c>
      <c r="AB52" s="9">
        <v>165.17821088377846</v>
      </c>
      <c r="AC52" s="12">
        <v>18.422686184695571</v>
      </c>
      <c r="AD52" s="3">
        <v>0.8</v>
      </c>
      <c r="AE52" s="9">
        <f t="shared" si="0"/>
        <v>839.53891970802931</v>
      </c>
      <c r="AF52">
        <v>20</v>
      </c>
      <c r="AG52" s="4">
        <v>16.5</v>
      </c>
      <c r="AH52" s="4">
        <v>3.3</v>
      </c>
      <c r="AJ52" s="3">
        <v>9.3698540145985401E-2</v>
      </c>
      <c r="AK52" s="14">
        <f t="shared" si="12"/>
        <v>9.2820546623327022E-3</v>
      </c>
      <c r="AL52" s="56">
        <f t="shared" si="13"/>
        <v>1.6794191018313562E-2</v>
      </c>
      <c r="AM52" s="14">
        <f t="shared" si="14"/>
        <v>0.46732925660826768</v>
      </c>
      <c r="AN52" s="13">
        <f t="shared" si="15"/>
        <v>4.0080793854668601E-3</v>
      </c>
      <c r="AO52" s="14">
        <f t="shared" si="16"/>
        <v>-1.7748409114260226</v>
      </c>
      <c r="AP52" s="14">
        <f t="shared" si="17"/>
        <v>-0.33037702962024085</v>
      </c>
    </row>
    <row r="53" spans="1:42">
      <c r="A53" s="1" t="s">
        <v>23</v>
      </c>
      <c r="B53" s="1"/>
      <c r="C53" s="1"/>
      <c r="D53" t="s">
        <v>127</v>
      </c>
      <c r="E53" s="8">
        <v>0.74839999999999995</v>
      </c>
      <c r="F53" s="55">
        <v>-28.256</v>
      </c>
      <c r="G53" s="3">
        <v>0.69993886851912157</v>
      </c>
      <c r="H53" s="3">
        <v>2.4917951290120444</v>
      </c>
      <c r="I53" s="4">
        <v>21.528031118138557</v>
      </c>
      <c r="J53" s="4">
        <v>58.233503376313564</v>
      </c>
      <c r="K53" s="3">
        <v>0.19527945421308524</v>
      </c>
      <c r="L53" s="14">
        <v>3.5189999999999999E-2</v>
      </c>
      <c r="M53" s="35">
        <v>-1.55</v>
      </c>
      <c r="N53" s="3">
        <v>4.0600462746841135</v>
      </c>
      <c r="O53" s="3">
        <v>0.7854005458115455</v>
      </c>
      <c r="P53" s="3">
        <v>0.99550177545250695</v>
      </c>
      <c r="Q53">
        <v>131</v>
      </c>
      <c r="R53">
        <v>95</v>
      </c>
      <c r="S53" s="3">
        <v>4.1855640227690422E-2</v>
      </c>
      <c r="T53" s="3">
        <v>6.9538608643551223</v>
      </c>
      <c r="U53">
        <v>20</v>
      </c>
      <c r="V53">
        <v>46</v>
      </c>
      <c r="W53">
        <v>26</v>
      </c>
      <c r="X53">
        <v>174</v>
      </c>
      <c r="Y53">
        <v>185</v>
      </c>
      <c r="Z53">
        <v>118</v>
      </c>
      <c r="AA53" s="12">
        <v>36.109288986067391</v>
      </c>
      <c r="AB53" s="9">
        <v>170.57386357868137</v>
      </c>
      <c r="AC53" s="12">
        <v>18.195863089664826</v>
      </c>
      <c r="AD53" s="3">
        <v>0.05</v>
      </c>
      <c r="AE53" s="9">
        <f t="shared" si="0"/>
        <v>846.5434160583942</v>
      </c>
      <c r="AF53">
        <v>19</v>
      </c>
      <c r="AG53" s="4">
        <v>15.2</v>
      </c>
      <c r="AH53" s="4">
        <v>3.8</v>
      </c>
      <c r="AJ53" s="3">
        <v>9.4480291970802918E-2</v>
      </c>
      <c r="AK53" s="14">
        <f t="shared" si="12"/>
        <v>6.0190505740830595E-3</v>
      </c>
      <c r="AL53" s="56">
        <f t="shared" si="13"/>
        <v>1.7134461010995861E-2</v>
      </c>
      <c r="AM53" s="14">
        <f t="shared" si="14"/>
        <v>0.50391086616758418</v>
      </c>
      <c r="AN53" s="13">
        <f t="shared" si="15"/>
        <v>3.6272450613816188E-3</v>
      </c>
      <c r="AO53" s="14">
        <f t="shared" si="16"/>
        <v>-1.766129552373999</v>
      </c>
      <c r="AP53" s="14">
        <f t="shared" si="17"/>
        <v>-0.29764627656040488</v>
      </c>
    </row>
    <row r="54" spans="1:42">
      <c r="A54" s="1" t="s">
        <v>24</v>
      </c>
      <c r="B54" s="1"/>
      <c r="C54" s="1"/>
      <c r="D54" t="s">
        <v>127</v>
      </c>
      <c r="E54" s="8">
        <v>0.44380000000000003</v>
      </c>
      <c r="F54" s="55">
        <v>-26.358000000000001</v>
      </c>
      <c r="G54" s="3">
        <v>0.88776211209569866</v>
      </c>
      <c r="H54" s="3">
        <v>2.2584232469196808</v>
      </c>
      <c r="I54" s="4">
        <v>19.914635047334215</v>
      </c>
      <c r="J54" s="4">
        <v>62.214313349424138</v>
      </c>
      <c r="K54" s="3">
        <v>0.18074808914628213</v>
      </c>
      <c r="L54" s="14">
        <v>3.2989999999999998E-2</v>
      </c>
      <c r="M54" s="31">
        <v>-4.6900000000000004</v>
      </c>
      <c r="N54" s="3">
        <v>3.3217060181508979</v>
      </c>
      <c r="O54" s="3">
        <v>0.98177228445698184</v>
      </c>
      <c r="P54" s="3">
        <v>0.86614383988334698</v>
      </c>
      <c r="Q54">
        <v>134</v>
      </c>
      <c r="R54">
        <v>79</v>
      </c>
      <c r="S54" s="3">
        <v>7.7094733609041788E-2</v>
      </c>
      <c r="T54" s="3">
        <v>6.1966128429127183</v>
      </c>
      <c r="U54">
        <v>17</v>
      </c>
      <c r="V54">
        <v>43</v>
      </c>
      <c r="W54">
        <v>23</v>
      </c>
      <c r="X54">
        <v>135</v>
      </c>
      <c r="Y54">
        <v>141</v>
      </c>
      <c r="Z54">
        <v>121</v>
      </c>
      <c r="AA54" s="12">
        <v>35.649902942773558</v>
      </c>
      <c r="AB54" s="9">
        <v>199.74713473374999</v>
      </c>
      <c r="AC54" s="12">
        <v>15.464919567318463</v>
      </c>
      <c r="AD54" s="3">
        <v>0.5</v>
      </c>
      <c r="AE54" s="9">
        <f t="shared" si="0"/>
        <v>685.43999999999994</v>
      </c>
      <c r="AF54">
        <v>25</v>
      </c>
      <c r="AG54" s="4">
        <v>13.8</v>
      </c>
      <c r="AH54" s="4">
        <v>2.2999999999999998</v>
      </c>
      <c r="AJ54" s="3">
        <v>7.6499999999999999E-2</v>
      </c>
      <c r="AK54" s="14">
        <f t="shared" si="12"/>
        <v>1.2441431401869445E-2</v>
      </c>
      <c r="AL54" s="56">
        <f t="shared" si="13"/>
        <v>2.3061658530141152E-2</v>
      </c>
      <c r="AM54" s="14">
        <f t="shared" si="14"/>
        <v>0.43379976635962458</v>
      </c>
      <c r="AN54" s="13">
        <f t="shared" si="15"/>
        <v>4.1159333243742649E-3</v>
      </c>
      <c r="AO54" s="14">
        <f t="shared" si="16"/>
        <v>-1.6371094626706733</v>
      </c>
      <c r="AP54" s="14">
        <f t="shared" si="17"/>
        <v>-0.36271068622858699</v>
      </c>
    </row>
    <row r="55" spans="1:42">
      <c r="A55" s="1" t="s">
        <v>10</v>
      </c>
      <c r="B55" s="1"/>
      <c r="C55" s="1"/>
      <c r="D55" t="s">
        <v>127</v>
      </c>
      <c r="E55" s="8">
        <v>0.76500000000000001</v>
      </c>
      <c r="F55" s="55">
        <v>-26.190999999999999</v>
      </c>
      <c r="G55" s="3">
        <v>0.67724862617439618</v>
      </c>
      <c r="H55" s="3">
        <v>2.5113542512361464</v>
      </c>
      <c r="I55" s="4">
        <v>22.582266416808519</v>
      </c>
      <c r="J55" s="4">
        <v>56.319511694416825</v>
      </c>
      <c r="K55" s="3">
        <v>0.2101369974479026</v>
      </c>
      <c r="L55" s="14">
        <v>2.9610000000000001E-2</v>
      </c>
      <c r="M55" s="31"/>
      <c r="N55" s="3">
        <v>4.4792106161299419</v>
      </c>
      <c r="O55" s="3">
        <v>0.67792275109916345</v>
      </c>
      <c r="P55" s="3">
        <v>1.0178432578572896</v>
      </c>
      <c r="Q55">
        <v>124</v>
      </c>
      <c r="R55">
        <v>102</v>
      </c>
      <c r="S55" s="3">
        <v>4.0719545792617176E-2</v>
      </c>
      <c r="T55" s="3">
        <v>6.7314505439820866</v>
      </c>
      <c r="U55">
        <v>21</v>
      </c>
      <c r="V55">
        <v>54</v>
      </c>
      <c r="W55">
        <v>37</v>
      </c>
      <c r="X55">
        <v>218</v>
      </c>
      <c r="Y55">
        <v>195</v>
      </c>
      <c r="Z55">
        <v>125</v>
      </c>
      <c r="AA55" s="12">
        <v>35.944180327360534</v>
      </c>
      <c r="AB55" s="9">
        <v>163.48011571617801</v>
      </c>
      <c r="AC55" s="12">
        <v>18.091074525675779</v>
      </c>
      <c r="AD55" s="3">
        <v>0.1</v>
      </c>
      <c r="AE55" s="9">
        <f t="shared" si="0"/>
        <v>929.59672992700735</v>
      </c>
      <c r="AF55">
        <v>28</v>
      </c>
      <c r="AG55" s="4">
        <v>16.7</v>
      </c>
      <c r="AH55" s="4">
        <v>2.6</v>
      </c>
      <c r="AJ55" s="3">
        <v>0.10374963503649635</v>
      </c>
      <c r="AK55" s="14">
        <f t="shared" si="12"/>
        <v>6.0491487721053569E-3</v>
      </c>
      <c r="AL55" s="56">
        <f t="shared" si="13"/>
        <v>1.6061423451419015E-2</v>
      </c>
      <c r="AM55" s="14">
        <f t="shared" si="14"/>
        <v>0.50331025386896755</v>
      </c>
      <c r="AN55" s="13">
        <f t="shared" si="15"/>
        <v>3.5314062405864283E-3</v>
      </c>
      <c r="AO55" s="14">
        <f t="shared" si="16"/>
        <v>-1.794215967793221</v>
      </c>
      <c r="AP55" s="14">
        <f t="shared" si="17"/>
        <v>-0.29816422169237328</v>
      </c>
    </row>
    <row r="56" spans="1:42">
      <c r="A56" s="1" t="s">
        <v>11</v>
      </c>
      <c r="B56" s="1"/>
      <c r="C56" s="1"/>
      <c r="D56" t="s">
        <v>127</v>
      </c>
      <c r="E56" s="8">
        <v>0.43680000000000002</v>
      </c>
      <c r="F56" s="55"/>
      <c r="G56" s="3">
        <v>0.81940749680281288</v>
      </c>
      <c r="H56" s="3">
        <v>2.6649780272279529</v>
      </c>
      <c r="I56" s="4">
        <v>17.601790821450265</v>
      </c>
      <c r="J56" s="4">
        <v>62.480276831100937</v>
      </c>
      <c r="K56" s="3">
        <v>0.17183086618706953</v>
      </c>
      <c r="L56" s="14">
        <v>3.9230000000000001E-2</v>
      </c>
      <c r="M56" s="31">
        <v>-6</v>
      </c>
      <c r="N56" s="3">
        <v>2.4575370486492583</v>
      </c>
      <c r="O56" s="3">
        <v>1.3239996786124322</v>
      </c>
      <c r="P56" s="3">
        <v>0.89822560646354344</v>
      </c>
      <c r="Q56">
        <v>114</v>
      </c>
      <c r="R56">
        <v>87</v>
      </c>
      <c r="S56" s="3">
        <v>6.0099005142715274E-2</v>
      </c>
      <c r="T56" s="3">
        <v>8.5651315061756463</v>
      </c>
      <c r="U56">
        <v>15</v>
      </c>
      <c r="V56">
        <v>45</v>
      </c>
      <c r="W56">
        <v>24</v>
      </c>
      <c r="X56">
        <v>193</v>
      </c>
      <c r="Y56">
        <v>104</v>
      </c>
      <c r="Z56">
        <v>103</v>
      </c>
      <c r="AA56" s="12">
        <v>33.342562073558014</v>
      </c>
      <c r="AB56" s="9">
        <v>199.53450295220483</v>
      </c>
      <c r="AC56" s="12">
        <v>16.585572366699015</v>
      </c>
      <c r="AD56" s="3">
        <v>1</v>
      </c>
      <c r="AE56" s="9">
        <f t="shared" si="0"/>
        <v>458.294189781022</v>
      </c>
      <c r="AF56">
        <v>21</v>
      </c>
      <c r="AG56" s="4">
        <v>13.3</v>
      </c>
      <c r="AH56" s="4">
        <v>2.8</v>
      </c>
      <c r="AJ56" s="3">
        <v>5.1148905109489058E-2</v>
      </c>
      <c r="AK56" s="14">
        <f t="shared" si="12"/>
        <v>7.016705476078515E-3</v>
      </c>
      <c r="AL56" s="56">
        <f t="shared" si="13"/>
        <v>2.2214296888930143E-2</v>
      </c>
      <c r="AM56" s="14">
        <f t="shared" si="14"/>
        <v>0.49742945158530688</v>
      </c>
      <c r="AN56" s="13">
        <f t="shared" si="15"/>
        <v>3.7120476006949929E-3</v>
      </c>
      <c r="AO56" s="14">
        <f t="shared" si="16"/>
        <v>-1.653367428184543</v>
      </c>
      <c r="AP56" s="14">
        <f t="shared" si="17"/>
        <v>-0.3032685047871872</v>
      </c>
    </row>
    <row r="57" spans="1:42">
      <c r="A57" s="1" t="s">
        <v>12</v>
      </c>
      <c r="B57" s="1"/>
      <c r="C57" s="1"/>
      <c r="D57" t="s">
        <v>127</v>
      </c>
      <c r="E57" s="8">
        <v>0.4284</v>
      </c>
      <c r="F57" s="55">
        <v>-26.268000000000001</v>
      </c>
      <c r="G57" s="3">
        <v>0.85879294361874725</v>
      </c>
      <c r="H57" s="3">
        <v>2.1817853297764112</v>
      </c>
      <c r="I57" s="4">
        <v>18.78391179827527</v>
      </c>
      <c r="J57" s="4">
        <v>64.179928492331044</v>
      </c>
      <c r="K57" s="3">
        <v>0.16868060626767445</v>
      </c>
      <c r="L57" s="14">
        <v>2.436E-2</v>
      </c>
      <c r="M57" s="31">
        <v>-5.01</v>
      </c>
      <c r="N57" s="3">
        <v>3.0248542278324622</v>
      </c>
      <c r="O57" s="3">
        <v>0.89032267421832456</v>
      </c>
      <c r="P57" s="3">
        <v>0.82390204602877626</v>
      </c>
      <c r="Q57">
        <v>112</v>
      </c>
      <c r="R57">
        <v>85</v>
      </c>
      <c r="S57" s="3">
        <v>4.4562373228201682E-2</v>
      </c>
      <c r="T57" s="3">
        <v>6.1103960867069871</v>
      </c>
      <c r="U57">
        <v>14</v>
      </c>
      <c r="V57">
        <v>34</v>
      </c>
      <c r="W57">
        <v>19</v>
      </c>
      <c r="X57">
        <v>117</v>
      </c>
      <c r="Y57">
        <v>140</v>
      </c>
      <c r="Z57">
        <v>120</v>
      </c>
      <c r="AA57" s="12">
        <v>31.946422749412022</v>
      </c>
      <c r="AB57" s="9">
        <v>211.3420751094248</v>
      </c>
      <c r="AC57" s="12">
        <v>15.658671324411934</v>
      </c>
      <c r="AD57" s="3">
        <v>1</v>
      </c>
      <c r="AE57" s="9">
        <f t="shared" si="0"/>
        <v>597.38347445255465</v>
      </c>
      <c r="AF57">
        <v>17</v>
      </c>
      <c r="AG57" s="4">
        <v>14.2</v>
      </c>
      <c r="AH57" s="4">
        <v>1.8</v>
      </c>
      <c r="AJ57" s="3">
        <v>6.6672262773722624E-2</v>
      </c>
      <c r="AK57" s="14">
        <f t="shared" si="12"/>
        <v>7.2928780059194533E-3</v>
      </c>
      <c r="AL57" s="56">
        <f t="shared" si="13"/>
        <v>2.5651359421680973E-2</v>
      </c>
      <c r="AM57" s="14">
        <f t="shared" si="14"/>
        <v>0.49015413861009316</v>
      </c>
      <c r="AN57" s="13">
        <f t="shared" si="15"/>
        <v>3.8774539890262922E-3</v>
      </c>
      <c r="AO57" s="14">
        <f t="shared" si="16"/>
        <v>-1.590889614034029</v>
      </c>
      <c r="AP57" s="14">
        <f t="shared" si="17"/>
        <v>-0.30966732605074149</v>
      </c>
    </row>
    <row r="58" spans="1:42">
      <c r="A58" s="1" t="s">
        <v>13</v>
      </c>
      <c r="B58" s="1"/>
      <c r="C58" s="1"/>
      <c r="D58" t="s">
        <v>127</v>
      </c>
      <c r="E58" s="8">
        <v>0.49099999999999999</v>
      </c>
      <c r="F58" s="55">
        <v>-26.561</v>
      </c>
      <c r="G58" s="3">
        <v>0.80681795375662535</v>
      </c>
      <c r="H58" s="3">
        <v>2.696761856918882</v>
      </c>
      <c r="I58" s="4">
        <v>20.005472704043587</v>
      </c>
      <c r="J58" s="4">
        <v>58.815393261051824</v>
      </c>
      <c r="K58" s="3">
        <v>0.16617537371042576</v>
      </c>
      <c r="L58" s="14">
        <v>1.5469999999999999E-2</v>
      </c>
      <c r="M58" s="35">
        <v>-9.9600000000000009</v>
      </c>
      <c r="N58" s="3">
        <v>3.9896377897977233</v>
      </c>
      <c r="O58" s="3">
        <v>0.94501057101966635</v>
      </c>
      <c r="P58" s="3">
        <v>0.8583818173449016</v>
      </c>
      <c r="Q58">
        <v>122</v>
      </c>
      <c r="R58">
        <v>102</v>
      </c>
      <c r="S58" s="3">
        <v>3.8489227162687378E-2</v>
      </c>
      <c r="T58" s="3">
        <v>7.8196433704694748</v>
      </c>
      <c r="U58">
        <v>23</v>
      </c>
      <c r="V58">
        <v>56</v>
      </c>
      <c r="W58">
        <v>30</v>
      </c>
      <c r="X58">
        <v>171</v>
      </c>
      <c r="Y58">
        <v>185</v>
      </c>
      <c r="Z58">
        <v>106</v>
      </c>
      <c r="AA58" s="12">
        <v>30.801796233134006</v>
      </c>
      <c r="AB58" s="9">
        <v>132.69458184439219</v>
      </c>
      <c r="AC58" s="12">
        <v>14.401585713440422</v>
      </c>
      <c r="AD58" s="3">
        <v>0.1</v>
      </c>
      <c r="AE58" s="9">
        <f t="shared" si="0"/>
        <v>981.63013138686154</v>
      </c>
      <c r="AF58">
        <v>17</v>
      </c>
      <c r="AG58" s="4">
        <v>16.5</v>
      </c>
      <c r="AH58" s="4">
        <v>3.3</v>
      </c>
      <c r="AJ58" s="3">
        <v>0.10955693430656936</v>
      </c>
      <c r="AK58" s="14">
        <f t="shared" si="12"/>
        <v>4.9221205289284907E-3</v>
      </c>
      <c r="AL58" s="56">
        <f t="shared" si="13"/>
        <v>1.545868973026894E-2</v>
      </c>
      <c r="AM58" s="14">
        <f t="shared" si="14"/>
        <v>0.46755668417637269</v>
      </c>
      <c r="AN58" s="13">
        <f t="shared" si="15"/>
        <v>3.5883560917457915E-3</v>
      </c>
      <c r="AO58" s="14">
        <f t="shared" si="16"/>
        <v>-1.8108273194105269</v>
      </c>
      <c r="AP58" s="14">
        <f t="shared" si="17"/>
        <v>-0.33016572996217525</v>
      </c>
    </row>
    <row r="59" spans="1:42">
      <c r="A59" s="1" t="s">
        <v>15</v>
      </c>
      <c r="B59" s="1"/>
      <c r="C59" s="1"/>
      <c r="D59" t="s">
        <v>127</v>
      </c>
      <c r="E59" s="8">
        <v>0.503</v>
      </c>
      <c r="F59" s="55">
        <v>-25.486999999999998</v>
      </c>
      <c r="G59" s="3">
        <v>1.1243208850897244</v>
      </c>
      <c r="H59" s="3">
        <v>2.950931006316706</v>
      </c>
      <c r="I59" s="4">
        <v>18.953281139847025</v>
      </c>
      <c r="J59" s="4">
        <v>60.018133013635442</v>
      </c>
      <c r="K59" s="3">
        <v>0.21357997297415149</v>
      </c>
      <c r="L59" s="14">
        <v>2.7029999999999998E-2</v>
      </c>
      <c r="M59" s="31">
        <v>-3.92</v>
      </c>
      <c r="N59" s="3">
        <v>3.2955884296328541</v>
      </c>
      <c r="O59" s="3">
        <v>1.0203251817549908</v>
      </c>
      <c r="P59" s="3">
        <v>0.91659723571211016</v>
      </c>
      <c r="Q59">
        <v>142</v>
      </c>
      <c r="R59">
        <v>99</v>
      </c>
      <c r="S59" s="3">
        <v>3.8426715649139236E-2</v>
      </c>
      <c r="T59" s="3">
        <v>7.5177083469565265</v>
      </c>
      <c r="U59">
        <v>33</v>
      </c>
      <c r="V59">
        <v>66</v>
      </c>
      <c r="W59">
        <v>36</v>
      </c>
      <c r="X59">
        <v>143</v>
      </c>
      <c r="Y59">
        <v>151</v>
      </c>
      <c r="Z59">
        <v>120</v>
      </c>
      <c r="AA59" s="12">
        <v>39.885738381975315</v>
      </c>
      <c r="AB59" s="9">
        <v>147.0092572107844</v>
      </c>
      <c r="AC59" s="12">
        <v>15.445977843608782</v>
      </c>
      <c r="AD59" s="3">
        <v>0.2</v>
      </c>
      <c r="AE59" s="9">
        <f t="shared" si="0"/>
        <v>634.40724087591241</v>
      </c>
      <c r="AF59">
        <v>21</v>
      </c>
      <c r="AG59" s="4">
        <v>14.6</v>
      </c>
      <c r="AH59" s="4">
        <v>0.1</v>
      </c>
      <c r="AJ59" s="3">
        <v>7.0804379562043801E-2</v>
      </c>
      <c r="AK59" s="14">
        <f t="shared" si="12"/>
        <v>5.1114932737043369E-3</v>
      </c>
      <c r="AL59" s="56">
        <f t="shared" si="13"/>
        <v>1.6038588322445899E-2</v>
      </c>
      <c r="AM59" s="14">
        <f t="shared" si="14"/>
        <v>0.38725565754071495</v>
      </c>
      <c r="AN59" s="13">
        <f t="shared" si="15"/>
        <v>4.3515010549849452E-3</v>
      </c>
      <c r="AO59" s="14">
        <f t="shared" si="16"/>
        <v>-1.7948338599142153</v>
      </c>
      <c r="AP59" s="14">
        <f t="shared" si="17"/>
        <v>-0.41200222877659182</v>
      </c>
    </row>
    <row r="60" spans="1:42">
      <c r="A60" s="1" t="s">
        <v>16</v>
      </c>
      <c r="B60" s="1"/>
      <c r="C60" s="1"/>
      <c r="D60" t="s">
        <v>127</v>
      </c>
      <c r="E60" s="8">
        <v>0.53259999999999996</v>
      </c>
      <c r="F60" s="55">
        <v>-26.11</v>
      </c>
      <c r="G60" s="3">
        <v>0.65830693084820702</v>
      </c>
      <c r="H60" s="3">
        <v>2.7596687244234377</v>
      </c>
      <c r="I60" s="4">
        <v>18.623285205141539</v>
      </c>
      <c r="J60" s="4">
        <v>59.381436685272142</v>
      </c>
      <c r="K60" s="3">
        <v>0.27499963115173315</v>
      </c>
      <c r="L60" s="14">
        <v>6.8640000000000007E-2</v>
      </c>
      <c r="M60" s="31">
        <v>-16.03</v>
      </c>
      <c r="N60" s="3">
        <v>3.4513526995158168</v>
      </c>
      <c r="O60" s="3">
        <v>1.9571864954957772</v>
      </c>
      <c r="P60" s="3">
        <v>0.87196180747337571</v>
      </c>
      <c r="Q60">
        <v>118</v>
      </c>
      <c r="R60">
        <v>89</v>
      </c>
      <c r="S60" s="3">
        <v>0.18571434745590085</v>
      </c>
      <c r="T60" s="3">
        <v>7.4950631841348656</v>
      </c>
      <c r="U60">
        <v>20</v>
      </c>
      <c r="V60">
        <v>50</v>
      </c>
      <c r="W60">
        <v>29</v>
      </c>
      <c r="X60">
        <v>362</v>
      </c>
      <c r="Y60">
        <v>157</v>
      </c>
      <c r="Z60">
        <v>137</v>
      </c>
      <c r="AA60" s="12">
        <v>39.882362125849475</v>
      </c>
      <c r="AB60" s="9">
        <v>145.33060476380302</v>
      </c>
      <c r="AC60" s="12">
        <v>14.345762153244555</v>
      </c>
      <c r="AD60" s="3">
        <v>0.1</v>
      </c>
      <c r="AE60" s="9">
        <f t="shared" si="0"/>
        <v>607.38989781021905</v>
      </c>
      <c r="AF60">
        <v>33</v>
      </c>
      <c r="AG60" s="4">
        <v>13.1</v>
      </c>
      <c r="AH60" s="4">
        <v>3.6</v>
      </c>
      <c r="AJ60" s="3">
        <v>6.7789051094890515E-2</v>
      </c>
      <c r="AK60" s="14">
        <f t="shared" si="12"/>
        <v>2.4778223064084462E-2</v>
      </c>
      <c r="AL60" s="56">
        <f t="shared" si="13"/>
        <v>1.6667083755069229E-2</v>
      </c>
      <c r="AM60" s="14">
        <f t="shared" si="14"/>
        <v>0.35970191805531121</v>
      </c>
      <c r="AN60" s="13">
        <f t="shared" si="15"/>
        <v>4.5738657110927687E-3</v>
      </c>
      <c r="AO60" s="14">
        <f t="shared" si="16"/>
        <v>-1.7781403821681314</v>
      </c>
      <c r="AP60" s="14">
        <f t="shared" si="17"/>
        <v>-0.44405724636659671</v>
      </c>
    </row>
    <row r="61" spans="1:42">
      <c r="A61" s="15" t="s">
        <v>134</v>
      </c>
      <c r="B61" s="15"/>
      <c r="C61" s="15"/>
      <c r="E61" s="48">
        <f t="shared" ref="E61:M61" si="18">AVERAGE(E46:E60)</f>
        <v>0.56918666666666673</v>
      </c>
      <c r="F61" s="49">
        <f t="shared" si="18"/>
        <v>-26.557857142857138</v>
      </c>
      <c r="G61" s="48">
        <f t="shared" si="18"/>
        <v>0.80689882624265252</v>
      </c>
      <c r="H61" s="48">
        <f t="shared" si="18"/>
        <v>2.5568681259700639</v>
      </c>
      <c r="I61" s="49">
        <f t="shared" si="18"/>
        <v>19.751489503665109</v>
      </c>
      <c r="J61" s="49">
        <f t="shared" si="18"/>
        <v>60.149058119658164</v>
      </c>
      <c r="K61" s="48">
        <f t="shared" si="18"/>
        <v>0.20202567248453768</v>
      </c>
      <c r="L61" s="48">
        <f t="shared" si="18"/>
        <v>3.5219333333333339E-2</v>
      </c>
      <c r="M61" s="48">
        <f t="shared" si="18"/>
        <v>-6.3571428571428559</v>
      </c>
      <c r="N61" s="48">
        <f t="shared" ref="N61:Z61" si="19">AVERAGE(N46:N60)</f>
        <v>3.5469508657744169</v>
      </c>
      <c r="O61" s="48">
        <f t="shared" si="19"/>
        <v>0.98602688483144385</v>
      </c>
      <c r="P61" s="48">
        <f t="shared" si="19"/>
        <v>0.91384805639587507</v>
      </c>
      <c r="Q61" s="50">
        <f t="shared" si="19"/>
        <v>130.13333333333333</v>
      </c>
      <c r="R61" s="50">
        <f t="shared" si="19"/>
        <v>93.933333333333337</v>
      </c>
      <c r="S61" s="48">
        <f t="shared" si="19"/>
        <v>6.3239063965015274E-2</v>
      </c>
      <c r="T61" s="48">
        <f t="shared" si="19"/>
        <v>7.1647093719816981</v>
      </c>
      <c r="U61" s="50">
        <f t="shared" si="19"/>
        <v>20.666666666666668</v>
      </c>
      <c r="V61" s="50">
        <f t="shared" si="19"/>
        <v>54.93333333333333</v>
      </c>
      <c r="W61" s="50">
        <f t="shared" si="19"/>
        <v>29.866666666666667</v>
      </c>
      <c r="X61" s="50">
        <f t="shared" si="19"/>
        <v>188.13333333333333</v>
      </c>
      <c r="Y61" s="50">
        <f t="shared" si="19"/>
        <v>162.4</v>
      </c>
      <c r="Z61" s="50">
        <f t="shared" si="19"/>
        <v>116.13333333333334</v>
      </c>
      <c r="AA61" s="49">
        <f t="shared" ref="AA61:AH61" si="20">AVERAGE(AA46:AA60)</f>
        <v>35.076895441208883</v>
      </c>
      <c r="AB61" s="50">
        <f t="shared" si="20"/>
        <v>164.62681220648835</v>
      </c>
      <c r="AC61" s="49">
        <f t="shared" si="20"/>
        <v>16.354646964305303</v>
      </c>
      <c r="AD61" s="48">
        <f t="shared" si="20"/>
        <v>0.44333333333333325</v>
      </c>
      <c r="AE61" s="50">
        <f t="shared" si="20"/>
        <v>732.0032233576643</v>
      </c>
      <c r="AF61" s="50">
        <f t="shared" si="20"/>
        <v>22.466666666666665</v>
      </c>
      <c r="AG61" s="49">
        <f t="shared" si="20"/>
        <v>14.606666666666666</v>
      </c>
      <c r="AH61" s="49">
        <f t="shared" si="20"/>
        <v>2.7</v>
      </c>
      <c r="AI61" s="28"/>
      <c r="AJ61" s="48">
        <f>AVERAGE(AJ46:AJ60)</f>
        <v>8.169678832116789E-2</v>
      </c>
      <c r="AK61" s="51">
        <f>AVERAGE(AK46:AK60)</f>
        <v>9.0238472935091508E-3</v>
      </c>
      <c r="AL61" s="57">
        <f>AVERAGE(AL46:AL60)</f>
        <v>1.8111245002371511E-2</v>
      </c>
      <c r="AM61" s="51">
        <f>AVERAGE(AM46:AM60)</f>
        <v>0.4697413876282775</v>
      </c>
      <c r="AN61" s="61">
        <f>AVERAGE(AN46:AN60)</f>
        <v>3.8397832684249579E-3</v>
      </c>
    </row>
    <row r="62" spans="1:42">
      <c r="A62" s="15" t="s">
        <v>237</v>
      </c>
      <c r="B62" s="15"/>
      <c r="C62" s="15"/>
      <c r="E62" s="27">
        <f>STDEV(E46:E60)</f>
        <v>0.11884162850898071</v>
      </c>
      <c r="F62" s="30">
        <f t="shared" ref="F62:AJ62" si="21">STDEV(F46:F60)</f>
        <v>0.6151441178411291</v>
      </c>
      <c r="G62" s="27">
        <f t="shared" si="21"/>
        <v>0.12332423342543286</v>
      </c>
      <c r="H62" s="27">
        <f t="shared" si="21"/>
        <v>0.22514756591350912</v>
      </c>
      <c r="I62" s="30">
        <f t="shared" si="21"/>
        <v>1.8390549080089529</v>
      </c>
      <c r="J62" s="30">
        <f t="shared" si="21"/>
        <v>2.868767557481819</v>
      </c>
      <c r="K62" s="27">
        <f t="shared" si="21"/>
        <v>4.7573098312900998E-2</v>
      </c>
      <c r="L62" s="27">
        <f t="shared" si="21"/>
        <v>2.1751288128248749E-2</v>
      </c>
      <c r="M62" s="27">
        <f t="shared" si="21"/>
        <v>8.7394846077323827</v>
      </c>
      <c r="N62" s="27">
        <f t="shared" si="21"/>
        <v>0.6315458901039992</v>
      </c>
      <c r="O62" s="27">
        <f t="shared" si="21"/>
        <v>0.32100946535295827</v>
      </c>
      <c r="P62" s="27">
        <f t="shared" si="21"/>
        <v>7.6353335287162954E-2</v>
      </c>
      <c r="Q62" s="29">
        <f t="shared" si="21"/>
        <v>15.259033234058293</v>
      </c>
      <c r="R62" s="29">
        <f t="shared" si="21"/>
        <v>8.0752414087457982</v>
      </c>
      <c r="S62" s="27">
        <f t="shared" si="21"/>
        <v>4.1738505890240724E-2</v>
      </c>
      <c r="T62" s="27">
        <f t="shared" si="21"/>
        <v>0.92194031950170474</v>
      </c>
      <c r="U62" s="27">
        <f t="shared" si="21"/>
        <v>5.7279598296010938</v>
      </c>
      <c r="V62" s="29">
        <f t="shared" si="21"/>
        <v>15.836064927277624</v>
      </c>
      <c r="W62" s="29">
        <f t="shared" si="21"/>
        <v>7.4437573717527776</v>
      </c>
      <c r="X62" s="29">
        <f t="shared" si="21"/>
        <v>75.899243988957053</v>
      </c>
      <c r="Y62" s="29">
        <f t="shared" si="21"/>
        <v>30.842456822651808</v>
      </c>
      <c r="Z62" s="29">
        <f t="shared" si="21"/>
        <v>10.55507099973866</v>
      </c>
      <c r="AA62" s="30">
        <f t="shared" si="21"/>
        <v>3.9619957387667801</v>
      </c>
      <c r="AB62" s="29">
        <f t="shared" si="21"/>
        <v>23.777313901651993</v>
      </c>
      <c r="AC62" s="30">
        <f t="shared" si="21"/>
        <v>1.4739826559548921</v>
      </c>
      <c r="AD62" s="27">
        <f t="shared" si="21"/>
        <v>0.32008183477414176</v>
      </c>
      <c r="AE62" s="29">
        <f t="shared" si="21"/>
        <v>153.19255102311848</v>
      </c>
      <c r="AF62" s="29">
        <f t="shared" si="21"/>
        <v>5.6677870040968852</v>
      </c>
      <c r="AG62" s="30">
        <f t="shared" si="21"/>
        <v>1.4533049363761343</v>
      </c>
      <c r="AH62" s="30">
        <f t="shared" si="21"/>
        <v>0.90316902388992881</v>
      </c>
      <c r="AJ62" s="27">
        <f t="shared" si="21"/>
        <v>1.7097382926687381E-2</v>
      </c>
      <c r="AK62" s="53">
        <f>STDEV(AK46:AK60)</f>
        <v>6.1144345656070961E-3</v>
      </c>
      <c r="AL62" s="58">
        <f>STDEV(AL46:AL60)</f>
        <v>3.0271877288230312E-3</v>
      </c>
      <c r="AM62" s="53">
        <f>STDEV(AM46:AM60)</f>
        <v>4.78011087161637E-2</v>
      </c>
      <c r="AN62" s="53"/>
    </row>
    <row r="63" spans="1:42">
      <c r="A63" s="1"/>
      <c r="B63" s="1"/>
      <c r="C63" s="1"/>
      <c r="G63" s="3"/>
      <c r="H63" s="3"/>
      <c r="I63" s="3"/>
      <c r="J63" s="3"/>
      <c r="K63" s="3"/>
      <c r="N63" s="3"/>
      <c r="O63" s="3"/>
      <c r="P63" s="3"/>
      <c r="S63" s="3"/>
      <c r="T63" s="3"/>
      <c r="AA63" s="3"/>
      <c r="AC63" s="3"/>
      <c r="AD63" s="3"/>
      <c r="AE63" s="9"/>
      <c r="AG63" s="4"/>
      <c r="AH63" s="4"/>
      <c r="AJ63" s="3"/>
      <c r="AL63" s="56"/>
      <c r="AM63" s="14"/>
      <c r="AN63" s="14"/>
    </row>
    <row r="64" spans="1:42">
      <c r="A64" s="1" t="s">
        <v>37</v>
      </c>
      <c r="B64" s="1"/>
      <c r="C64" s="1"/>
      <c r="D64" t="s">
        <v>128</v>
      </c>
      <c r="E64" s="14">
        <v>0.57220000000000004</v>
      </c>
      <c r="G64" s="3">
        <v>0.18232345905153377</v>
      </c>
      <c r="H64" s="3">
        <v>1.8279957464894763</v>
      </c>
      <c r="I64" s="3">
        <v>22.253961225887007</v>
      </c>
      <c r="J64" s="3">
        <v>57.333461293046625</v>
      </c>
      <c r="K64" s="3">
        <v>0.12818386365682941</v>
      </c>
      <c r="L64" s="14">
        <v>2.869E-2</v>
      </c>
      <c r="N64" s="3">
        <v>4.0337466106017832</v>
      </c>
      <c r="O64" s="3">
        <v>0.37722086708323055</v>
      </c>
      <c r="P64" s="3">
        <v>0.8391686331888113</v>
      </c>
      <c r="Q64">
        <v>121</v>
      </c>
      <c r="R64">
        <v>97</v>
      </c>
      <c r="S64" s="3">
        <v>7.650435450721553E-2</v>
      </c>
      <c r="T64" s="3">
        <v>7.0300841185961129</v>
      </c>
      <c r="U64">
        <v>13</v>
      </c>
      <c r="V64">
        <v>32</v>
      </c>
      <c r="W64">
        <v>27</v>
      </c>
      <c r="X64">
        <v>156</v>
      </c>
      <c r="Y64">
        <v>179</v>
      </c>
      <c r="Z64">
        <v>51</v>
      </c>
      <c r="AA64" s="12">
        <v>28.936278613242628</v>
      </c>
      <c r="AB64" s="9">
        <v>158.78862097805708</v>
      </c>
      <c r="AC64" s="12">
        <v>15.905253514363292</v>
      </c>
      <c r="AD64" s="3">
        <v>0.6</v>
      </c>
      <c r="AE64" s="9">
        <f t="shared" si="0"/>
        <v>729.4682627737227</v>
      </c>
      <c r="AF64">
        <v>18</v>
      </c>
      <c r="AG64" s="4">
        <v>16.100000000000001</v>
      </c>
      <c r="AH64" s="4">
        <v>3.4</v>
      </c>
      <c r="AJ64" s="3">
        <v>8.1413868613138693E-2</v>
      </c>
      <c r="AK64" s="14">
        <f t="shared" ref="AK64:AK84" si="22">S64/T64</f>
        <v>1.0882423768564128E-2</v>
      </c>
      <c r="AL64" s="56">
        <f t="shared" ref="AL64:AL84" si="23">AB64/P64/10000</f>
        <v>1.8922134919970246E-2</v>
      </c>
      <c r="AM64" s="14">
        <f t="shared" ref="AM64:AM84" si="24">AC64/AA64</f>
        <v>0.54966479024307868</v>
      </c>
      <c r="AN64" s="13">
        <f t="shared" ref="AN64:AN84" si="25">AA64/P64/10000</f>
        <v>3.4482078415259379E-3</v>
      </c>
      <c r="AO64" s="14">
        <f t="shared" ref="AO64:AO84" si="26">LOG(AL64)</f>
        <v>-1.723029865204051</v>
      </c>
      <c r="AP64" s="14">
        <f t="shared" ref="AP64:AP84" si="27">LOG(AM64)</f>
        <v>-0.25990208164967538</v>
      </c>
    </row>
    <row r="65" spans="1:42">
      <c r="A65" s="1" t="s">
        <v>38</v>
      </c>
      <c r="B65" s="1"/>
      <c r="C65" s="1"/>
      <c r="D65" t="s">
        <v>128</v>
      </c>
      <c r="E65" s="14">
        <v>0.61080000000000001</v>
      </c>
      <c r="G65" s="3">
        <v>1.0100078614782659</v>
      </c>
      <c r="H65" s="3">
        <v>2.0156583395239642</v>
      </c>
      <c r="I65" s="3">
        <v>22.410452517328022</v>
      </c>
      <c r="J65" s="3">
        <v>57.942642891578828</v>
      </c>
      <c r="K65" s="3">
        <v>0.27484166532910959</v>
      </c>
      <c r="L65" s="14">
        <v>5.2549999999999999E-2</v>
      </c>
      <c r="N65" s="3">
        <v>4.527905209526172</v>
      </c>
      <c r="O65" s="3">
        <v>0.88990676011574921</v>
      </c>
      <c r="P65" s="3">
        <v>0.99449737712290986</v>
      </c>
      <c r="Q65">
        <v>132</v>
      </c>
      <c r="R65">
        <v>90</v>
      </c>
      <c r="S65" s="3">
        <v>5.801172049246682E-2</v>
      </c>
      <c r="T65" s="3">
        <v>5.7555556927410239</v>
      </c>
      <c r="U65">
        <v>23</v>
      </c>
      <c r="V65">
        <v>48</v>
      </c>
      <c r="W65">
        <v>23</v>
      </c>
      <c r="X65">
        <v>160</v>
      </c>
      <c r="Y65">
        <v>191</v>
      </c>
      <c r="Z65">
        <v>100</v>
      </c>
      <c r="AA65" s="12">
        <v>32.557259562248483</v>
      </c>
      <c r="AB65" s="9">
        <v>180.34038066876138</v>
      </c>
      <c r="AC65" s="12">
        <v>18.881065094271953</v>
      </c>
      <c r="AD65" s="3">
        <v>0.5</v>
      </c>
      <c r="AE65" s="9">
        <f t="shared" si="0"/>
        <v>761.48881751824831</v>
      </c>
      <c r="AF65">
        <v>23</v>
      </c>
      <c r="AG65" s="4">
        <v>15.4</v>
      </c>
      <c r="AH65" s="4">
        <v>3.3</v>
      </c>
      <c r="AJ65" s="3">
        <v>8.4987591240875918E-2</v>
      </c>
      <c r="AK65" s="14">
        <f t="shared" si="22"/>
        <v>1.0079256215977876E-2</v>
      </c>
      <c r="AL65" s="56">
        <f t="shared" si="23"/>
        <v>1.8133821648729509E-2</v>
      </c>
      <c r="AM65" s="14">
        <f t="shared" si="24"/>
        <v>0.57993410219837249</v>
      </c>
      <c r="AN65" s="13">
        <f t="shared" si="25"/>
        <v>3.2737401134668585E-3</v>
      </c>
      <c r="AO65" s="14">
        <f t="shared" si="26"/>
        <v>-1.741510659994282</v>
      </c>
      <c r="AP65" s="14">
        <f t="shared" si="27"/>
        <v>-0.23662135243282736</v>
      </c>
    </row>
    <row r="66" spans="1:42">
      <c r="A66" s="1" t="s">
        <v>39</v>
      </c>
      <c r="B66" s="1"/>
      <c r="C66" s="1"/>
      <c r="D66" t="s">
        <v>128</v>
      </c>
      <c r="E66" s="14">
        <v>0.63680000000000003</v>
      </c>
      <c r="G66" s="3">
        <v>1.0265168886108578</v>
      </c>
      <c r="H66" s="3">
        <v>1.8523689292626198</v>
      </c>
      <c r="I66" s="3">
        <v>16.799229847303771</v>
      </c>
      <c r="J66" s="3">
        <v>63.75671811111431</v>
      </c>
      <c r="K66" s="3">
        <v>0.17238565457075808</v>
      </c>
      <c r="L66" s="14">
        <v>5.3740000000000003E-2</v>
      </c>
      <c r="N66" s="3">
        <v>3.083833194331989</v>
      </c>
      <c r="O66" s="3">
        <v>1.2711233219528271</v>
      </c>
      <c r="P66" s="3">
        <v>0.83426816096682788</v>
      </c>
      <c r="Q66">
        <v>122</v>
      </c>
      <c r="R66">
        <v>75</v>
      </c>
      <c r="S66" s="3">
        <v>6.6578461597417635E-2</v>
      </c>
      <c r="T66" s="3">
        <v>6.3942257900153399</v>
      </c>
      <c r="U66">
        <v>14</v>
      </c>
      <c r="V66">
        <v>30</v>
      </c>
      <c r="W66">
        <v>21</v>
      </c>
      <c r="X66">
        <v>161</v>
      </c>
      <c r="Y66">
        <v>147</v>
      </c>
      <c r="Z66">
        <v>112</v>
      </c>
      <c r="AA66" s="12">
        <v>29.400234634524583</v>
      </c>
      <c r="AB66" s="9">
        <v>154.76535984758132</v>
      </c>
      <c r="AC66" s="12">
        <v>18.112454976785198</v>
      </c>
      <c r="AD66" s="3">
        <v>0.4</v>
      </c>
      <c r="AE66" s="9">
        <f t="shared" si="0"/>
        <v>506.32502189781025</v>
      </c>
      <c r="AF66">
        <v>23</v>
      </c>
      <c r="AG66" s="4">
        <v>13.6</v>
      </c>
      <c r="AH66" s="4">
        <v>0.8</v>
      </c>
      <c r="AJ66" s="3">
        <v>5.6509489051094895E-2</v>
      </c>
      <c r="AK66" s="14">
        <f t="shared" si="22"/>
        <v>1.0412278793998907E-2</v>
      </c>
      <c r="AL66" s="56">
        <f t="shared" si="23"/>
        <v>1.8551032760045015E-2</v>
      </c>
      <c r="AM66" s="14">
        <f t="shared" si="24"/>
        <v>0.61606498049902669</v>
      </c>
      <c r="AN66" s="13">
        <f t="shared" si="25"/>
        <v>3.5240748730543479E-3</v>
      </c>
      <c r="AO66" s="14">
        <f t="shared" si="26"/>
        <v>-1.7316319076390405</v>
      </c>
      <c r="AP66" s="14">
        <f t="shared" si="27"/>
        <v>-0.21037347747227156</v>
      </c>
    </row>
    <row r="67" spans="1:42">
      <c r="A67" s="1" t="s">
        <v>40</v>
      </c>
      <c r="B67" s="1"/>
      <c r="C67" s="1"/>
      <c r="D67" t="s">
        <v>128</v>
      </c>
      <c r="E67" s="14">
        <v>0.1603</v>
      </c>
      <c r="G67" s="3">
        <v>1.3514981081840747</v>
      </c>
      <c r="H67" s="3">
        <v>4.3749149549954724</v>
      </c>
      <c r="I67" s="3">
        <v>13.495291103422522</v>
      </c>
      <c r="J67" s="3">
        <v>32.374790718098758</v>
      </c>
      <c r="K67" s="3">
        <v>1.3987384804611389</v>
      </c>
      <c r="L67" s="14">
        <v>0.84079999999999999</v>
      </c>
      <c r="N67" s="3">
        <v>1.703833429364179</v>
      </c>
      <c r="O67" s="3">
        <v>12.782293527114616</v>
      </c>
      <c r="P67" s="3">
        <v>4.3454676541027704</v>
      </c>
      <c r="Q67">
        <v>534</v>
      </c>
      <c r="R67">
        <v>32</v>
      </c>
      <c r="S67" s="3">
        <v>0.17058101263507883</v>
      </c>
      <c r="T67" s="3">
        <v>9.2910096121773833</v>
      </c>
      <c r="U67">
        <v>29</v>
      </c>
      <c r="V67">
        <v>11</v>
      </c>
      <c r="W67">
        <v>138</v>
      </c>
      <c r="X67">
        <v>90</v>
      </c>
      <c r="Y67">
        <v>36</v>
      </c>
      <c r="Z67">
        <v>756</v>
      </c>
      <c r="AA67" s="12">
        <v>27.420090766394281</v>
      </c>
      <c r="AB67" s="9">
        <v>326.48676557450938</v>
      </c>
      <c r="AC67" s="12">
        <v>149.32640460498317</v>
      </c>
      <c r="AD67" s="3">
        <v>2.2000000000000002</v>
      </c>
      <c r="AE67" s="9">
        <f t="shared" si="0"/>
        <v>797.51194160583941</v>
      </c>
      <c r="AF67">
        <v>7</v>
      </c>
      <c r="AG67" s="4">
        <v>7</v>
      </c>
      <c r="AH67" s="4">
        <v>1.3</v>
      </c>
      <c r="AJ67" s="3">
        <v>8.9008029197080299E-2</v>
      </c>
      <c r="AK67" s="14">
        <f t="shared" si="22"/>
        <v>1.8359792934828589E-2</v>
      </c>
      <c r="AL67" s="56">
        <f t="shared" si="23"/>
        <v>7.5132711036580173E-3</v>
      </c>
      <c r="AM67" s="14">
        <f t="shared" si="24"/>
        <v>5.4458756492518887</v>
      </c>
      <c r="AN67" s="13">
        <f t="shared" si="25"/>
        <v>6.3100436935724553E-4</v>
      </c>
      <c r="AO67" s="14">
        <f t="shared" si="26"/>
        <v>-2.1241709400969557</v>
      </c>
      <c r="AP67" s="14">
        <f t="shared" si="27"/>
        <v>0.73606772046698432</v>
      </c>
    </row>
    <row r="68" spans="1:42">
      <c r="A68" s="1" t="s">
        <v>41</v>
      </c>
      <c r="B68" s="1"/>
      <c r="C68" s="1"/>
      <c r="D68" t="s">
        <v>128</v>
      </c>
      <c r="E68" s="14">
        <v>0.52680000000000005</v>
      </c>
      <c r="G68" s="3">
        <v>0.61157532458097807</v>
      </c>
      <c r="H68" s="3">
        <v>2.0815378310896859</v>
      </c>
      <c r="I68" s="3">
        <v>24.990911718967439</v>
      </c>
      <c r="J68" s="3">
        <v>54.823484132632039</v>
      </c>
      <c r="K68" s="3">
        <v>0.17051779133735012</v>
      </c>
      <c r="L68" s="14">
        <v>3.7519999999999998E-2</v>
      </c>
      <c r="N68" s="3">
        <v>5.2557962963283682</v>
      </c>
      <c r="O68" s="3">
        <v>0.70591644633311101</v>
      </c>
      <c r="P68" s="3">
        <v>1.1223391592522196</v>
      </c>
      <c r="Q68">
        <v>159</v>
      </c>
      <c r="R68">
        <v>100</v>
      </c>
      <c r="S68" s="3">
        <v>5.6692772870296455E-2</v>
      </c>
      <c r="T68" s="3">
        <v>5.8079852635632436</v>
      </c>
      <c r="U68">
        <v>14</v>
      </c>
      <c r="V68">
        <v>34</v>
      </c>
      <c r="W68">
        <v>17</v>
      </c>
      <c r="X68">
        <v>93</v>
      </c>
      <c r="Y68">
        <v>195</v>
      </c>
      <c r="Z68">
        <v>93</v>
      </c>
      <c r="AA68" s="12">
        <v>38.944234671477382</v>
      </c>
      <c r="AB68" s="9">
        <v>258.47672765607274</v>
      </c>
      <c r="AC68" s="12">
        <v>23.022368570024799</v>
      </c>
      <c r="AD68" s="3">
        <v>1.4</v>
      </c>
      <c r="AE68" s="9">
        <f t="shared" si="0"/>
        <v>798.51258394160607</v>
      </c>
      <c r="AF68">
        <v>14</v>
      </c>
      <c r="AG68" s="4">
        <v>15.8</v>
      </c>
      <c r="AH68" s="4">
        <v>4.0999999999999996</v>
      </c>
      <c r="AJ68" s="3">
        <v>8.9119708029197095E-2</v>
      </c>
      <c r="AK68" s="14">
        <f t="shared" si="22"/>
        <v>9.7611771203969973E-3</v>
      </c>
      <c r="AL68" s="56">
        <f t="shared" si="23"/>
        <v>2.3030179917119521E-2</v>
      </c>
      <c r="AM68" s="14">
        <f t="shared" si="24"/>
        <v>0.59116243429187987</v>
      </c>
      <c r="AN68" s="13">
        <f t="shared" si="25"/>
        <v>3.4699167671762197E-3</v>
      </c>
      <c r="AO68" s="14">
        <f t="shared" si="26"/>
        <v>-1.6377026692130596</v>
      </c>
      <c r="AP68" s="14">
        <f t="shared" si="27"/>
        <v>-0.22829317119322626</v>
      </c>
    </row>
    <row r="69" spans="1:42">
      <c r="A69" s="1" t="s">
        <v>42</v>
      </c>
      <c r="B69" s="1"/>
      <c r="C69" s="1"/>
      <c r="D69" t="s">
        <v>128</v>
      </c>
      <c r="E69" s="14">
        <v>0.40260000000000001</v>
      </c>
      <c r="G69" s="3">
        <v>0.86749476743785559</v>
      </c>
      <c r="H69" s="3">
        <v>1.7158674484657346</v>
      </c>
      <c r="I69" s="3">
        <v>15.62217620571732</v>
      </c>
      <c r="J69" s="3">
        <v>69.971770189306966</v>
      </c>
      <c r="K69" s="3">
        <v>0.1311819167431636</v>
      </c>
      <c r="L69" s="14">
        <v>2.6839999999999999E-2</v>
      </c>
      <c r="N69" s="3">
        <v>2.3341972512792233</v>
      </c>
      <c r="O69" s="3">
        <v>0.99977841452195038</v>
      </c>
      <c r="P69" s="3">
        <v>0.64622150731359518</v>
      </c>
      <c r="Q69">
        <v>63</v>
      </c>
      <c r="R69">
        <v>76</v>
      </c>
      <c r="S69" s="3">
        <v>5.5221175701805715E-2</v>
      </c>
      <c r="T69" s="3">
        <v>5.4342041267031957</v>
      </c>
      <c r="U69">
        <v>16</v>
      </c>
      <c r="V69">
        <v>43</v>
      </c>
      <c r="W69">
        <v>13</v>
      </c>
      <c r="X69">
        <v>114</v>
      </c>
      <c r="Y69">
        <v>98</v>
      </c>
      <c r="Z69">
        <v>73</v>
      </c>
      <c r="AA69" s="12">
        <v>28.634546984538165</v>
      </c>
      <c r="AB69" s="9">
        <v>197.36300814625915</v>
      </c>
      <c r="AC69" s="12">
        <v>13.888949181386206</v>
      </c>
      <c r="AD69" s="3">
        <v>2.4</v>
      </c>
      <c r="AE69" s="9">
        <f t="shared" si="0"/>
        <v>396.25436496350363</v>
      </c>
      <c r="AF69">
        <v>26</v>
      </c>
      <c r="AG69" s="4">
        <v>11.4</v>
      </c>
      <c r="AH69" s="4">
        <v>3.4</v>
      </c>
      <c r="AJ69" s="3">
        <v>4.4224817518248173E-2</v>
      </c>
      <c r="AK69" s="14">
        <f t="shared" si="22"/>
        <v>1.016177795575506E-2</v>
      </c>
      <c r="AL69" s="56">
        <f t="shared" si="23"/>
        <v>3.0541077001091484E-2</v>
      </c>
      <c r="AM69" s="14">
        <f t="shared" si="24"/>
        <v>0.48504169417752063</v>
      </c>
      <c r="AN69" s="13">
        <f t="shared" si="25"/>
        <v>4.431073039270191E-3</v>
      </c>
      <c r="AO69" s="14">
        <f t="shared" si="26"/>
        <v>-1.5151156520410967</v>
      </c>
      <c r="AP69" s="14">
        <f t="shared" si="27"/>
        <v>-0.31422092784528277</v>
      </c>
    </row>
    <row r="70" spans="1:42">
      <c r="A70" s="1" t="s">
        <v>43</v>
      </c>
      <c r="B70" s="1"/>
      <c r="C70" s="1"/>
      <c r="D70" t="s">
        <v>128</v>
      </c>
      <c r="E70" s="14">
        <v>0.46870000000000001</v>
      </c>
      <c r="G70" s="3">
        <v>0.39698823992918947</v>
      </c>
      <c r="H70" s="3">
        <v>1.3082526867283903</v>
      </c>
      <c r="I70" s="3">
        <v>20.319329144549748</v>
      </c>
      <c r="J70" s="3">
        <v>63.168012183844795</v>
      </c>
      <c r="K70" s="3">
        <v>0.13492276922104082</v>
      </c>
      <c r="L70" s="14">
        <v>4.1270000000000001E-2</v>
      </c>
      <c r="N70" s="3">
        <v>3.7634469405773374</v>
      </c>
      <c r="O70" s="3">
        <v>0.42371230014399275</v>
      </c>
      <c r="P70" s="3">
        <v>0.82057686814502961</v>
      </c>
      <c r="Q70">
        <v>91</v>
      </c>
      <c r="R70">
        <v>66</v>
      </c>
      <c r="S70" s="3">
        <v>0.12930471417717235</v>
      </c>
      <c r="T70" s="3">
        <v>5.0321758157075704</v>
      </c>
      <c r="U70">
        <v>17</v>
      </c>
      <c r="V70">
        <v>40</v>
      </c>
      <c r="W70">
        <v>18</v>
      </c>
      <c r="X70">
        <v>102</v>
      </c>
      <c r="Y70">
        <v>158</v>
      </c>
      <c r="Z70">
        <v>171</v>
      </c>
      <c r="AA70" s="12">
        <v>36.038328503181667</v>
      </c>
      <c r="AB70" s="9">
        <v>223.00875764975351</v>
      </c>
      <c r="AC70" s="12">
        <v>17.00097053367432</v>
      </c>
      <c r="AD70" s="3">
        <v>0.8</v>
      </c>
      <c r="AE70" s="9">
        <f t="shared" si="0"/>
        <v>627.40274452554752</v>
      </c>
      <c r="AF70">
        <v>16</v>
      </c>
      <c r="AG70" s="4">
        <v>13.2</v>
      </c>
      <c r="AH70" s="4">
        <v>1.8</v>
      </c>
      <c r="AJ70" s="3">
        <v>7.0022627737226284E-2</v>
      </c>
      <c r="AK70" s="14">
        <f t="shared" si="22"/>
        <v>2.5695587537612873E-2</v>
      </c>
      <c r="AL70" s="56">
        <f t="shared" si="23"/>
        <v>2.7177070949352997E-2</v>
      </c>
      <c r="AM70" s="14">
        <f t="shared" si="24"/>
        <v>0.47174692167461035</v>
      </c>
      <c r="AN70" s="13">
        <f t="shared" si="25"/>
        <v>4.3918284687513532E-3</v>
      </c>
      <c r="AO70" s="14">
        <f t="shared" si="26"/>
        <v>-1.5657973518375357</v>
      </c>
      <c r="AP70" s="14">
        <f t="shared" si="27"/>
        <v>-0.32629092508797453</v>
      </c>
    </row>
    <row r="71" spans="1:42">
      <c r="A71" s="1" t="s">
        <v>44</v>
      </c>
      <c r="B71" s="1"/>
      <c r="C71" s="1"/>
      <c r="D71" t="s">
        <v>128</v>
      </c>
      <c r="E71" s="14">
        <v>0.51759999999999995</v>
      </c>
      <c r="G71" s="3">
        <v>0.26552013122890905</v>
      </c>
      <c r="H71" s="3">
        <v>2.225503327145252</v>
      </c>
      <c r="I71" s="3">
        <v>19.096929737472593</v>
      </c>
      <c r="J71" s="3">
        <v>60.765897003676379</v>
      </c>
      <c r="K71" s="3">
        <v>0.14816457621899187</v>
      </c>
      <c r="L71" s="14">
        <v>2.7089999999999999E-2</v>
      </c>
      <c r="N71" s="3">
        <v>3.6762834680750607</v>
      </c>
      <c r="O71" s="3">
        <v>1.5722464203697188</v>
      </c>
      <c r="P71" s="3">
        <v>0.80675130799725392</v>
      </c>
      <c r="Q71">
        <v>96</v>
      </c>
      <c r="R71">
        <v>77</v>
      </c>
      <c r="S71" s="3">
        <v>9.2252187913640066E-2</v>
      </c>
      <c r="T71" s="3">
        <v>7.1466405296417674</v>
      </c>
      <c r="U71">
        <v>17</v>
      </c>
      <c r="V71">
        <v>41</v>
      </c>
      <c r="W71">
        <v>19</v>
      </c>
      <c r="X71">
        <v>150</v>
      </c>
      <c r="Y71">
        <v>144</v>
      </c>
      <c r="Z71">
        <v>83</v>
      </c>
      <c r="AA71" s="12">
        <v>28.853185320065013</v>
      </c>
      <c r="AB71" s="9">
        <v>140.47765687968601</v>
      </c>
      <c r="AC71" s="12">
        <v>15.100357433873386</v>
      </c>
      <c r="AD71" s="3">
        <v>0.4</v>
      </c>
      <c r="AE71" s="9">
        <f t="shared" si="0"/>
        <v>596.38283211678834</v>
      </c>
      <c r="AF71">
        <v>19</v>
      </c>
      <c r="AG71" s="4">
        <v>12.2</v>
      </c>
      <c r="AH71" s="4">
        <v>2.4</v>
      </c>
      <c r="AJ71" s="3">
        <v>6.6560583941605841E-2</v>
      </c>
      <c r="AK71" s="14">
        <f t="shared" si="22"/>
        <v>1.2908469025552668E-2</v>
      </c>
      <c r="AL71" s="56">
        <f t="shared" si="23"/>
        <v>1.741275849039766E-2</v>
      </c>
      <c r="AM71" s="14">
        <f t="shared" si="24"/>
        <v>0.5233514867203356</v>
      </c>
      <c r="AN71" s="13">
        <f t="shared" si="25"/>
        <v>3.5764658865806544E-3</v>
      </c>
      <c r="AO71" s="14">
        <f t="shared" si="26"/>
        <v>-1.7591324234684784</v>
      </c>
      <c r="AP71" s="14">
        <f t="shared" si="27"/>
        <v>-0.28120653776443993</v>
      </c>
    </row>
    <row r="72" spans="1:42">
      <c r="A72" s="1" t="s">
        <v>45</v>
      </c>
      <c r="B72" s="1"/>
      <c r="C72" s="1"/>
      <c r="D72" t="s">
        <v>128</v>
      </c>
      <c r="E72" s="14">
        <v>0.55259999999999998</v>
      </c>
      <c r="G72" s="3">
        <v>0.4363213211103063</v>
      </c>
      <c r="H72" s="3">
        <v>1.4097017425010043</v>
      </c>
      <c r="I72" s="3">
        <v>20.854521276108454</v>
      </c>
      <c r="J72" s="3">
        <v>63.232384064300938</v>
      </c>
      <c r="K72" s="3">
        <v>0.14649396751334343</v>
      </c>
      <c r="L72" s="14">
        <v>4.2360000000000002E-2</v>
      </c>
      <c r="N72" s="3">
        <v>4.2291870530943809</v>
      </c>
      <c r="O72" s="3">
        <v>9.3820152292166364E-2</v>
      </c>
      <c r="P72" s="3">
        <v>0.97099435975743886</v>
      </c>
      <c r="Q72">
        <v>143</v>
      </c>
      <c r="R72">
        <v>85</v>
      </c>
      <c r="S72" s="3">
        <v>3.7558456993484694E-2</v>
      </c>
      <c r="T72" s="3">
        <v>4.1519525602342346</v>
      </c>
      <c r="U72">
        <v>13</v>
      </c>
      <c r="V72">
        <v>34</v>
      </c>
      <c r="W72">
        <v>30</v>
      </c>
      <c r="X72">
        <v>110</v>
      </c>
      <c r="Y72">
        <v>208</v>
      </c>
      <c r="Z72">
        <v>78</v>
      </c>
      <c r="AA72" s="12">
        <v>33.809445600967223</v>
      </c>
      <c r="AB72" s="9">
        <v>180.03697403736683</v>
      </c>
      <c r="AC72" s="12">
        <v>19.935155196694478</v>
      </c>
      <c r="AD72" s="3">
        <v>0.3</v>
      </c>
      <c r="AE72" s="9">
        <f t="shared" si="0"/>
        <v>731.46954744525556</v>
      </c>
      <c r="AF72">
        <v>19</v>
      </c>
      <c r="AG72" s="4">
        <v>15.8</v>
      </c>
      <c r="AH72" s="4">
        <v>3.9</v>
      </c>
      <c r="AJ72" s="3">
        <v>8.1637226277372271E-2</v>
      </c>
      <c r="AK72" s="14">
        <f t="shared" si="22"/>
        <v>9.0459745020222034E-3</v>
      </c>
      <c r="AL72" s="56">
        <f t="shared" si="23"/>
        <v>1.8541505646061766E-2</v>
      </c>
      <c r="AM72" s="14">
        <f t="shared" si="24"/>
        <v>0.58963271483292734</v>
      </c>
      <c r="AN72" s="13">
        <f t="shared" si="25"/>
        <v>3.4819404727966757E-3</v>
      </c>
      <c r="AO72" s="14">
        <f t="shared" si="26"/>
        <v>-1.7318550022720944</v>
      </c>
      <c r="AP72" s="14">
        <f t="shared" si="27"/>
        <v>-0.22941842834225651</v>
      </c>
    </row>
    <row r="73" spans="1:42">
      <c r="A73" s="1" t="s">
        <v>35</v>
      </c>
      <c r="B73" s="1"/>
      <c r="C73" s="1"/>
      <c r="D73" t="s">
        <v>128</v>
      </c>
      <c r="E73" s="14">
        <v>0.51370000000000005</v>
      </c>
      <c r="G73" s="3">
        <v>0.85565652544672444</v>
      </c>
      <c r="H73" s="3">
        <v>1.9093177278651599</v>
      </c>
      <c r="I73" s="3">
        <v>19.945327439910397</v>
      </c>
      <c r="J73" s="3">
        <v>63.054502863452335</v>
      </c>
      <c r="K73" s="3">
        <v>0.16028177858475134</v>
      </c>
      <c r="L73" s="14">
        <v>3.4639999999999997E-2</v>
      </c>
      <c r="N73" s="3">
        <v>3.7052700632372804</v>
      </c>
      <c r="O73" s="3">
        <v>0.7507249718768132</v>
      </c>
      <c r="P73" s="3">
        <v>0.88338980695662395</v>
      </c>
      <c r="Q73">
        <v>119</v>
      </c>
      <c r="R73">
        <v>71</v>
      </c>
      <c r="S73" s="3">
        <v>4.7398129546221648E-2</v>
      </c>
      <c r="T73" s="3">
        <v>5.3254454802031699</v>
      </c>
      <c r="U73">
        <v>8</v>
      </c>
      <c r="V73">
        <v>37</v>
      </c>
      <c r="W73">
        <v>19</v>
      </c>
      <c r="X73">
        <v>181</v>
      </c>
      <c r="Y73">
        <v>159</v>
      </c>
      <c r="Z73">
        <v>81</v>
      </c>
      <c r="AA73" s="12">
        <v>32.721741610318276</v>
      </c>
      <c r="AB73" s="9">
        <v>209.98842869631162</v>
      </c>
      <c r="AC73" s="12">
        <v>17.927296892620006</v>
      </c>
      <c r="AD73" s="3">
        <v>0.4</v>
      </c>
      <c r="AE73" s="9">
        <f t="shared" si="0"/>
        <v>605.3886131386862</v>
      </c>
      <c r="AF73">
        <v>19</v>
      </c>
      <c r="AG73" s="4">
        <v>13.8</v>
      </c>
      <c r="AH73" s="4">
        <v>3.1</v>
      </c>
      <c r="AJ73" s="3">
        <v>6.7565693430656937E-2</v>
      </c>
      <c r="AK73" s="14">
        <f t="shared" si="22"/>
        <v>8.9003126071649074E-3</v>
      </c>
      <c r="AL73" s="56">
        <f t="shared" si="23"/>
        <v>2.3770755225232348E-2</v>
      </c>
      <c r="AM73" s="14">
        <f t="shared" si="24"/>
        <v>0.54787110986069643</v>
      </c>
      <c r="AN73" s="13">
        <f t="shared" si="25"/>
        <v>3.7041112940897868E-3</v>
      </c>
      <c r="AO73" s="14">
        <f t="shared" si="26"/>
        <v>-1.6239570199991809</v>
      </c>
      <c r="AP73" s="14">
        <f t="shared" si="27"/>
        <v>-0.2613216000195383</v>
      </c>
    </row>
    <row r="74" spans="1:42">
      <c r="A74" s="1" t="s">
        <v>36</v>
      </c>
      <c r="B74" s="1"/>
      <c r="C74" s="1"/>
      <c r="D74" t="s">
        <v>128</v>
      </c>
      <c r="E74" s="14">
        <v>0.55700000000000005</v>
      </c>
      <c r="G74" s="3">
        <v>0.10674790812951869</v>
      </c>
      <c r="H74" s="3">
        <v>3.222040776212256</v>
      </c>
      <c r="I74" s="3">
        <v>20.834822112267315</v>
      </c>
      <c r="J74" s="3">
        <v>51.357239309614776</v>
      </c>
      <c r="K74" s="3">
        <v>0.2077090606417277</v>
      </c>
      <c r="L74" s="14">
        <v>2.0979999999999999E-2</v>
      </c>
      <c r="N74" s="3">
        <v>3.7861441944644607</v>
      </c>
      <c r="O74" s="3">
        <v>1.462888435171956</v>
      </c>
      <c r="P74" s="3">
        <v>0.82754788038325799</v>
      </c>
      <c r="Q74">
        <v>168</v>
      </c>
      <c r="R74">
        <v>101</v>
      </c>
      <c r="S74" s="3">
        <v>9.314260105016578E-2</v>
      </c>
      <c r="T74" s="3">
        <v>11.969080550667352</v>
      </c>
      <c r="U74">
        <v>23</v>
      </c>
      <c r="V74">
        <v>55</v>
      </c>
      <c r="W74">
        <v>28</v>
      </c>
      <c r="X74">
        <v>222</v>
      </c>
      <c r="Y74">
        <v>143</v>
      </c>
      <c r="Z74">
        <v>61</v>
      </c>
      <c r="AA74" s="12">
        <v>31.504151358901787</v>
      </c>
      <c r="AB74" s="9">
        <v>118.6381010250356</v>
      </c>
      <c r="AC74" s="12">
        <v>12.300912178710318</v>
      </c>
      <c r="AD74" s="3">
        <v>0.2</v>
      </c>
      <c r="AE74" s="9">
        <f t="shared" si="0"/>
        <v>718.4611970802921</v>
      </c>
      <c r="AF74">
        <v>15</v>
      </c>
      <c r="AG74" s="4">
        <v>15.5</v>
      </c>
      <c r="AH74" s="4">
        <v>3</v>
      </c>
      <c r="AJ74" s="3">
        <v>8.0185401459854019E-2</v>
      </c>
      <c r="AK74" s="14">
        <f t="shared" si="22"/>
        <v>7.7819345150093831E-3</v>
      </c>
      <c r="AL74" s="56">
        <f t="shared" si="23"/>
        <v>1.4336101129289503E-2</v>
      </c>
      <c r="AM74" s="14">
        <f t="shared" si="24"/>
        <v>0.39045369096205101</v>
      </c>
      <c r="AN74" s="13">
        <f t="shared" si="25"/>
        <v>3.806927925948095E-3</v>
      </c>
      <c r="AO74" s="14">
        <f t="shared" si="26"/>
        <v>-1.8435689440841905</v>
      </c>
      <c r="AP74" s="14">
        <f t="shared" si="27"/>
        <v>-0.40843046742625927</v>
      </c>
    </row>
    <row r="75" spans="1:42">
      <c r="A75" s="1" t="s">
        <v>25</v>
      </c>
      <c r="B75" s="1"/>
      <c r="C75" s="1"/>
      <c r="D75" t="s">
        <v>129</v>
      </c>
      <c r="E75" s="14">
        <v>0.75190000000000001</v>
      </c>
      <c r="G75" s="3">
        <v>0.74620620049889064</v>
      </c>
      <c r="H75" s="3">
        <v>2.5243493351800965</v>
      </c>
      <c r="I75" s="3">
        <v>20.576112496551499</v>
      </c>
      <c r="J75" s="3">
        <v>58.563791079187183</v>
      </c>
      <c r="K75" s="3">
        <v>0.20435569067248807</v>
      </c>
      <c r="L75" s="14">
        <v>3.0290000000000001E-2</v>
      </c>
      <c r="N75" s="3">
        <v>3.9806944429805911</v>
      </c>
      <c r="O75" s="3">
        <v>0.95700678589289134</v>
      </c>
      <c r="P75" s="3">
        <v>0.93501531094817403</v>
      </c>
      <c r="Q75">
        <v>149</v>
      </c>
      <c r="R75">
        <v>86</v>
      </c>
      <c r="S75" s="3">
        <v>5.470739173764954E-2</v>
      </c>
      <c r="T75" s="3">
        <v>7.6341779835382413</v>
      </c>
      <c r="U75">
        <v>23</v>
      </c>
      <c r="V75">
        <v>47</v>
      </c>
      <c r="W75">
        <v>32</v>
      </c>
      <c r="X75">
        <v>162</v>
      </c>
      <c r="Y75">
        <v>167</v>
      </c>
      <c r="Z75">
        <v>78</v>
      </c>
      <c r="AA75" s="12">
        <v>34.400068373540194</v>
      </c>
      <c r="AB75" s="9">
        <v>151.83382499276121</v>
      </c>
      <c r="AC75" s="12">
        <v>16.519842212567074</v>
      </c>
      <c r="AD75" s="3">
        <v>0.2</v>
      </c>
      <c r="AE75" s="9">
        <f t="shared" si="0"/>
        <v>690.44321167883231</v>
      </c>
      <c r="AF75">
        <v>22</v>
      </c>
      <c r="AG75" s="4">
        <v>15.5</v>
      </c>
      <c r="AH75" s="4">
        <v>2.4</v>
      </c>
      <c r="AJ75" s="3">
        <v>7.7058394160583951E-2</v>
      </c>
      <c r="AK75" s="14">
        <f t="shared" si="22"/>
        <v>7.1661142634631241E-3</v>
      </c>
      <c r="AL75" s="56">
        <f t="shared" si="23"/>
        <v>1.6238645850493144E-2</v>
      </c>
      <c r="AM75" s="14">
        <f t="shared" si="24"/>
        <v>0.48022701679493718</v>
      </c>
      <c r="AN75" s="13">
        <f t="shared" si="25"/>
        <v>3.6790914513106748E-3</v>
      </c>
      <c r="AO75" s="14">
        <f t="shared" si="26"/>
        <v>-1.7894501896378727</v>
      </c>
      <c r="AP75" s="14">
        <f t="shared" si="27"/>
        <v>-0.31855341088684852</v>
      </c>
    </row>
    <row r="76" spans="1:42">
      <c r="A76" s="1" t="s">
        <v>27</v>
      </c>
      <c r="B76" s="1"/>
      <c r="C76" s="1"/>
      <c r="D76" t="s">
        <v>129</v>
      </c>
      <c r="E76" s="14">
        <v>0.78420000000000001</v>
      </c>
      <c r="G76" s="3">
        <v>1.0384659747561871</v>
      </c>
      <c r="H76" s="3">
        <v>2.4181061849123808</v>
      </c>
      <c r="I76" s="3">
        <v>20.276126040999433</v>
      </c>
      <c r="J76" s="3">
        <v>58.94473198553014</v>
      </c>
      <c r="K76" s="3">
        <v>0.17094143772815321</v>
      </c>
      <c r="L76" s="14">
        <v>3.773E-2</v>
      </c>
      <c r="N76" s="3">
        <v>3.727851860347124</v>
      </c>
      <c r="O76" s="3">
        <v>0.93171389741714983</v>
      </c>
      <c r="P76" s="3">
        <v>0.93683140805894149</v>
      </c>
      <c r="Q76">
        <v>157</v>
      </c>
      <c r="R76">
        <v>94</v>
      </c>
      <c r="S76" s="3">
        <v>4.6437030802406049E-2</v>
      </c>
      <c r="T76" s="3">
        <v>7.6366383501789521</v>
      </c>
      <c r="U76">
        <v>25</v>
      </c>
      <c r="V76">
        <v>62</v>
      </c>
      <c r="W76">
        <v>35</v>
      </c>
      <c r="X76">
        <v>219</v>
      </c>
      <c r="Y76">
        <v>173</v>
      </c>
      <c r="Z76">
        <v>84</v>
      </c>
      <c r="AA76" s="12">
        <v>33.951260580547292</v>
      </c>
      <c r="AB76" s="9">
        <v>151.51028640043324</v>
      </c>
      <c r="AC76" s="12">
        <v>17.570879324978115</v>
      </c>
      <c r="AD76" s="3">
        <v>0.2</v>
      </c>
      <c r="AE76" s="9">
        <f t="shared" si="0"/>
        <v>851.54662773722634</v>
      </c>
      <c r="AF76">
        <v>22</v>
      </c>
      <c r="AG76" s="4">
        <v>16.3</v>
      </c>
      <c r="AH76" s="4">
        <v>3.5</v>
      </c>
      <c r="AJ76" s="3">
        <v>9.5038686131386871E-2</v>
      </c>
      <c r="AK76" s="14">
        <f t="shared" si="22"/>
        <v>6.0808209938759076E-3</v>
      </c>
      <c r="AL76" s="56">
        <f t="shared" si="23"/>
        <v>1.617263096615788E-2</v>
      </c>
      <c r="AM76" s="14">
        <f t="shared" si="24"/>
        <v>0.51753245754431643</v>
      </c>
      <c r="AN76" s="13">
        <f t="shared" si="25"/>
        <v>3.6240523415939124E-3</v>
      </c>
      <c r="AO76" s="14">
        <f t="shared" si="26"/>
        <v>-1.7912193232513551</v>
      </c>
      <c r="AP76" s="14">
        <f t="shared" si="27"/>
        <v>-0.28606240782204506</v>
      </c>
    </row>
    <row r="77" spans="1:42">
      <c r="A77" s="1" t="s">
        <v>28</v>
      </c>
      <c r="B77" s="1"/>
      <c r="C77" s="1"/>
      <c r="D77" t="s">
        <v>129</v>
      </c>
      <c r="E77" s="14">
        <v>0.71140000000000003</v>
      </c>
      <c r="G77" s="3">
        <v>1.0035943681901254</v>
      </c>
      <c r="H77" s="3">
        <v>2.2267058099857171</v>
      </c>
      <c r="I77" s="3">
        <v>18.916393104330432</v>
      </c>
      <c r="J77" s="3">
        <v>62.516770232954258</v>
      </c>
      <c r="K77" s="3">
        <v>0.16673515549856505</v>
      </c>
      <c r="L77" s="14">
        <v>2.2509999999999999E-2</v>
      </c>
      <c r="N77" s="3">
        <v>3.371406691173529</v>
      </c>
      <c r="O77" s="3">
        <v>0.83331218941651952</v>
      </c>
      <c r="P77" s="3">
        <v>0.90542154930680419</v>
      </c>
      <c r="Q77">
        <v>119</v>
      </c>
      <c r="R77">
        <v>83</v>
      </c>
      <c r="S77" s="3">
        <v>4.2770272456337133E-2</v>
      </c>
      <c r="T77" s="3">
        <v>6.7619551883098943</v>
      </c>
      <c r="U77">
        <v>17</v>
      </c>
      <c r="V77">
        <v>48</v>
      </c>
      <c r="W77">
        <v>29</v>
      </c>
      <c r="X77">
        <v>180</v>
      </c>
      <c r="Y77">
        <v>162</v>
      </c>
      <c r="Z77">
        <v>87</v>
      </c>
      <c r="AA77" s="12">
        <v>37.269981890898904</v>
      </c>
      <c r="AB77" s="9">
        <v>162.52083032079969</v>
      </c>
      <c r="AC77" s="12">
        <v>16.994491851909864</v>
      </c>
      <c r="AD77" s="3">
        <v>0.4</v>
      </c>
      <c r="AE77" s="9">
        <f t="shared" si="0"/>
        <v>690.44321167883231</v>
      </c>
      <c r="AF77">
        <v>18</v>
      </c>
      <c r="AG77" s="4">
        <v>14.1</v>
      </c>
      <c r="AH77" s="4">
        <v>4.5999999999999996</v>
      </c>
      <c r="AJ77" s="3">
        <v>7.7058394160583951E-2</v>
      </c>
      <c r="AK77" s="14">
        <f t="shared" si="22"/>
        <v>6.3251339686897978E-3</v>
      </c>
      <c r="AL77" s="56">
        <f t="shared" si="23"/>
        <v>1.7949741802061873E-2</v>
      </c>
      <c r="AM77" s="14">
        <f t="shared" si="24"/>
        <v>0.45598336757066715</v>
      </c>
      <c r="AN77" s="13">
        <f t="shared" si="25"/>
        <v>4.116312663359184E-3</v>
      </c>
      <c r="AO77" s="14">
        <f t="shared" si="26"/>
        <v>-1.745941794146735</v>
      </c>
      <c r="AP77" s="14">
        <f t="shared" si="27"/>
        <v>-0.34105099835314834</v>
      </c>
    </row>
    <row r="78" spans="1:42">
      <c r="A78" s="1" t="s">
        <v>29</v>
      </c>
      <c r="B78" s="1"/>
      <c r="C78" s="1"/>
      <c r="D78" t="s">
        <v>129</v>
      </c>
      <c r="E78" s="14">
        <v>0.66200000000000003</v>
      </c>
      <c r="G78" s="3">
        <v>0.62704244132881937</v>
      </c>
      <c r="H78" s="3">
        <v>2.1465814561268481</v>
      </c>
      <c r="I78" s="3">
        <v>22.285628166216195</v>
      </c>
      <c r="J78" s="3">
        <v>58.835323885999934</v>
      </c>
      <c r="K78" s="3">
        <v>0.14016655269961828</v>
      </c>
      <c r="L78" s="14">
        <v>4.0419999999999998E-2</v>
      </c>
      <c r="N78" s="3">
        <v>4.746602378897177</v>
      </c>
      <c r="O78" s="3">
        <v>0.48583150207293929</v>
      </c>
      <c r="P78" s="3">
        <v>1.0229671909560449</v>
      </c>
      <c r="Q78">
        <v>151</v>
      </c>
      <c r="R78">
        <v>99</v>
      </c>
      <c r="S78" s="3">
        <v>3.766693817859218E-2</v>
      </c>
      <c r="T78" s="3">
        <v>5.8195209463855093</v>
      </c>
      <c r="U78">
        <v>16</v>
      </c>
      <c r="V78">
        <v>47</v>
      </c>
      <c r="W78">
        <v>31</v>
      </c>
      <c r="X78">
        <v>183</v>
      </c>
      <c r="Y78">
        <v>192</v>
      </c>
      <c r="Z78">
        <v>83</v>
      </c>
      <c r="AA78" s="12">
        <v>37.594075841462292</v>
      </c>
      <c r="AB78" s="9">
        <v>212.0659460674124</v>
      </c>
      <c r="AC78" s="12">
        <v>18.676252701759601</v>
      </c>
      <c r="AD78" s="3">
        <v>1.2</v>
      </c>
      <c r="AE78" s="9">
        <f t="shared" si="0"/>
        <v>910.58452554744542</v>
      </c>
      <c r="AF78">
        <v>27</v>
      </c>
      <c r="AG78" s="4">
        <v>14.9</v>
      </c>
      <c r="AH78" s="4">
        <v>3.7</v>
      </c>
      <c r="AJ78" s="3">
        <v>0.10162773722627738</v>
      </c>
      <c r="AK78" s="14">
        <f t="shared" si="22"/>
        <v>6.4725152681144697E-3</v>
      </c>
      <c r="AL78" s="56">
        <f t="shared" si="23"/>
        <v>2.0730473855101822E-2</v>
      </c>
      <c r="AM78" s="14">
        <f t="shared" si="24"/>
        <v>0.4967871209421158</v>
      </c>
      <c r="AN78" s="13">
        <f t="shared" si="25"/>
        <v>3.6750030864946518E-3</v>
      </c>
      <c r="AO78" s="14">
        <f t="shared" si="26"/>
        <v>-1.6833907707327707</v>
      </c>
      <c r="AP78" s="14">
        <f t="shared" si="27"/>
        <v>-0.30382967164039926</v>
      </c>
    </row>
    <row r="79" spans="1:42">
      <c r="A79" s="1" t="s">
        <v>30</v>
      </c>
      <c r="B79" s="1"/>
      <c r="C79" s="1"/>
      <c r="D79" t="s">
        <v>129</v>
      </c>
      <c r="E79" s="14">
        <v>0.75949999999999995</v>
      </c>
      <c r="G79" s="3">
        <v>0.7680347838571876</v>
      </c>
      <c r="H79" s="3">
        <v>2.1384978704336817</v>
      </c>
      <c r="I79" s="3">
        <v>21.723105240847364</v>
      </c>
      <c r="J79" s="3">
        <v>59.094280046903954</v>
      </c>
      <c r="K79" s="3">
        <v>0.15532378046805062</v>
      </c>
      <c r="L79" s="14">
        <v>3.3410000000000002E-2</v>
      </c>
      <c r="N79" s="3">
        <v>4.7044331314434649</v>
      </c>
      <c r="O79" s="3">
        <v>0.50520692809404477</v>
      </c>
      <c r="P79" s="3">
        <v>0.99499163671462632</v>
      </c>
      <c r="Q79">
        <v>143</v>
      </c>
      <c r="R79">
        <v>101</v>
      </c>
      <c r="S79" s="3">
        <v>3.7826620664232882E-2</v>
      </c>
      <c r="T79" s="3">
        <v>5.7251844942032264</v>
      </c>
      <c r="U79">
        <v>15</v>
      </c>
      <c r="V79">
        <v>44</v>
      </c>
      <c r="W79">
        <v>36</v>
      </c>
      <c r="X79">
        <v>122</v>
      </c>
      <c r="Y79">
        <v>205</v>
      </c>
      <c r="Z79">
        <v>82</v>
      </c>
      <c r="AA79" s="12">
        <v>36.298106818833219</v>
      </c>
      <c r="AB79" s="9">
        <v>164.90472657250564</v>
      </c>
      <c r="AC79" s="12">
        <v>18.502718155129919</v>
      </c>
      <c r="AD79" s="3">
        <v>0.2</v>
      </c>
      <c r="AE79" s="9">
        <f t="shared" si="0"/>
        <v>843.54148905109491</v>
      </c>
      <c r="AF79">
        <v>21</v>
      </c>
      <c r="AG79" s="4">
        <v>14.7</v>
      </c>
      <c r="AH79" s="4">
        <v>4.4000000000000004</v>
      </c>
      <c r="AJ79" s="3">
        <v>9.4145255474452558E-2</v>
      </c>
      <c r="AK79" s="14">
        <f t="shared" si="22"/>
        <v>6.6070570655902003E-3</v>
      </c>
      <c r="AL79" s="56">
        <f t="shared" si="23"/>
        <v>1.6573478659278617E-2</v>
      </c>
      <c r="AM79" s="14">
        <f t="shared" si="24"/>
        <v>0.5097433386120791</v>
      </c>
      <c r="AN79" s="13">
        <f t="shared" si="25"/>
        <v>3.6480815998299575E-3</v>
      </c>
      <c r="AO79" s="14">
        <f t="shared" si="26"/>
        <v>-1.7805863265855701</v>
      </c>
      <c r="AP79" s="14">
        <f t="shared" si="27"/>
        <v>-0.29264844092582798</v>
      </c>
    </row>
    <row r="80" spans="1:42">
      <c r="A80" s="1" t="s">
        <v>31</v>
      </c>
      <c r="B80" s="1"/>
      <c r="C80" s="1"/>
      <c r="D80" t="s">
        <v>129</v>
      </c>
      <c r="E80" s="14">
        <v>1.141</v>
      </c>
      <c r="G80" s="3">
        <v>0.40386136443805204</v>
      </c>
      <c r="H80" s="3">
        <v>2.2596558873841794</v>
      </c>
      <c r="I80" s="3">
        <v>22.667177625678551</v>
      </c>
      <c r="J80" s="3">
        <v>56.353709177940829</v>
      </c>
      <c r="K80" s="3">
        <v>0.14431144483742755</v>
      </c>
      <c r="L80" s="14">
        <v>2.809E-2</v>
      </c>
      <c r="N80" s="3">
        <v>5.2338565346514923</v>
      </c>
      <c r="O80" s="3">
        <v>0.39287404154609618</v>
      </c>
      <c r="P80" s="3">
        <v>1.0734813192986192</v>
      </c>
      <c r="Q80">
        <v>174</v>
      </c>
      <c r="R80">
        <v>125</v>
      </c>
      <c r="S80" s="3">
        <v>4.1243038917347499E-2</v>
      </c>
      <c r="T80" s="3">
        <v>6.4483493291617808</v>
      </c>
      <c r="U80">
        <v>18</v>
      </c>
      <c r="V80">
        <v>54</v>
      </c>
      <c r="W80">
        <v>32</v>
      </c>
      <c r="X80">
        <v>130</v>
      </c>
      <c r="Y80">
        <v>215</v>
      </c>
      <c r="Z80">
        <v>79</v>
      </c>
      <c r="AA80" s="12">
        <v>35.083470057130214</v>
      </c>
      <c r="AB80" s="9">
        <v>157.07074629387586</v>
      </c>
      <c r="AC80" s="12">
        <v>17.326270448689048</v>
      </c>
      <c r="AD80" s="3">
        <v>0.4</v>
      </c>
      <c r="AE80" s="9">
        <f t="shared" ref="AE80:AE94" si="28">0.896*AJ80*10000</f>
        <v>966.62049635036499</v>
      </c>
      <c r="AF80">
        <v>22</v>
      </c>
      <c r="AG80" s="4">
        <v>14.8</v>
      </c>
      <c r="AH80" s="4">
        <v>2.1</v>
      </c>
      <c r="AJ80" s="3">
        <v>0.10788175182481752</v>
      </c>
      <c r="AK80" s="14">
        <f t="shared" si="22"/>
        <v>6.3959064269101364E-3</v>
      </c>
      <c r="AL80" s="56">
        <f t="shared" si="23"/>
        <v>1.4631903086725462E-2</v>
      </c>
      <c r="AM80" s="14">
        <f t="shared" si="24"/>
        <v>0.49385851571907813</v>
      </c>
      <c r="AN80" s="13">
        <f t="shared" si="25"/>
        <v>3.2681956757340414E-3</v>
      </c>
      <c r="AO80" s="14">
        <f t="shared" si="26"/>
        <v>-1.8346991840379094</v>
      </c>
      <c r="AP80" s="14">
        <f t="shared" si="27"/>
        <v>-0.30639745318844264</v>
      </c>
    </row>
    <row r="81" spans="1:42">
      <c r="A81" s="1" t="s">
        <v>32</v>
      </c>
      <c r="B81" s="1"/>
      <c r="C81" s="1"/>
      <c r="D81" t="s">
        <v>129</v>
      </c>
      <c r="E81" s="14">
        <v>0.55079999999999996</v>
      </c>
      <c r="G81" s="3">
        <v>0.68954856069027692</v>
      </c>
      <c r="H81" s="3">
        <v>2.3688727234984759</v>
      </c>
      <c r="I81" s="3">
        <v>18.593707554950086</v>
      </c>
      <c r="J81" s="3">
        <v>61.296158796523251</v>
      </c>
      <c r="K81" s="3">
        <v>0.19220216370998017</v>
      </c>
      <c r="L81" s="14">
        <v>2.8549999999999999E-2</v>
      </c>
      <c r="N81" s="3">
        <v>3.5463106990440285</v>
      </c>
      <c r="O81" s="3">
        <v>0.95025133413925977</v>
      </c>
      <c r="P81" s="3">
        <v>0.87267463212389351</v>
      </c>
      <c r="Q81">
        <v>117</v>
      </c>
      <c r="R81">
        <v>85</v>
      </c>
      <c r="S81" s="3">
        <v>5.5166641051110958E-2</v>
      </c>
      <c r="T81" s="3">
        <v>7.7611113938007561</v>
      </c>
      <c r="U81">
        <v>19</v>
      </c>
      <c r="V81">
        <v>44</v>
      </c>
      <c r="W81">
        <v>29</v>
      </c>
      <c r="X81">
        <v>139</v>
      </c>
      <c r="Y81">
        <v>158</v>
      </c>
      <c r="Z81">
        <v>72</v>
      </c>
      <c r="AA81" s="12">
        <v>30.568921649835165</v>
      </c>
      <c r="AB81" s="9">
        <v>159.18590697229212</v>
      </c>
      <c r="AC81" s="12">
        <v>15.800856345811235</v>
      </c>
      <c r="AD81" s="3">
        <v>0.3</v>
      </c>
      <c r="AE81" s="9">
        <f t="shared" si="28"/>
        <v>655.4207299270073</v>
      </c>
      <c r="AF81">
        <v>15</v>
      </c>
      <c r="AG81" s="4">
        <v>14.3</v>
      </c>
      <c r="AH81" s="4">
        <v>4.9000000000000004</v>
      </c>
      <c r="AJ81" s="3">
        <v>7.3149635036496352E-2</v>
      </c>
      <c r="AK81" s="14">
        <f t="shared" si="22"/>
        <v>7.1080852022270564E-3</v>
      </c>
      <c r="AL81" s="56">
        <f t="shared" si="23"/>
        <v>1.8241152098677313E-2</v>
      </c>
      <c r="AM81" s="14">
        <f t="shared" si="24"/>
        <v>0.51689282751969223</v>
      </c>
      <c r="AN81" s="13">
        <f t="shared" si="25"/>
        <v>3.5029002247306414E-3</v>
      </c>
      <c r="AO81" s="14">
        <f t="shared" si="26"/>
        <v>-1.7389477353992173</v>
      </c>
      <c r="AP81" s="14">
        <f t="shared" si="27"/>
        <v>-0.28659949412410829</v>
      </c>
    </row>
    <row r="82" spans="1:42">
      <c r="A82" s="1" t="s">
        <v>33</v>
      </c>
      <c r="B82" s="1"/>
      <c r="C82" s="1"/>
      <c r="D82" t="s">
        <v>129</v>
      </c>
      <c r="E82" s="14">
        <v>0.78080000000000005</v>
      </c>
      <c r="G82" s="3">
        <v>0.872178845764217</v>
      </c>
      <c r="H82" s="3">
        <v>2.4780459508103925</v>
      </c>
      <c r="I82" s="3">
        <v>22.024952974562421</v>
      </c>
      <c r="J82" s="3">
        <v>56.751821333855673</v>
      </c>
      <c r="K82" s="3">
        <v>0.20148714782383953</v>
      </c>
      <c r="L82" s="14">
        <v>2.0750000000000001E-2</v>
      </c>
      <c r="N82" s="3">
        <v>4.5306161713607738</v>
      </c>
      <c r="O82" s="3">
        <v>0.86877633006706645</v>
      </c>
      <c r="P82" s="3">
        <v>1.0117161035998776</v>
      </c>
      <c r="Q82">
        <v>147</v>
      </c>
      <c r="R82">
        <v>102</v>
      </c>
      <c r="S82" s="3">
        <v>5.338481758932534E-2</v>
      </c>
      <c r="T82" s="3">
        <v>7.1660273690402994</v>
      </c>
      <c r="U82">
        <v>17</v>
      </c>
      <c r="V82">
        <v>43</v>
      </c>
      <c r="W82">
        <v>28</v>
      </c>
      <c r="X82">
        <v>122</v>
      </c>
      <c r="Y82">
        <v>191</v>
      </c>
      <c r="Z82">
        <v>83</v>
      </c>
      <c r="AA82" s="12">
        <v>35.176498074001486</v>
      </c>
      <c r="AB82" s="9">
        <v>161.7609569493338</v>
      </c>
      <c r="AC82" s="12">
        <v>18.257323389314028</v>
      </c>
      <c r="AD82" s="3">
        <v>0.2</v>
      </c>
      <c r="AE82" s="9">
        <f t="shared" si="28"/>
        <v>865.55562043795624</v>
      </c>
      <c r="AF82">
        <v>19</v>
      </c>
      <c r="AG82" s="4">
        <v>16.5</v>
      </c>
      <c r="AH82" s="4">
        <v>7.2</v>
      </c>
      <c r="AJ82" s="3">
        <v>9.6602189781021905E-2</v>
      </c>
      <c r="AK82" s="14">
        <f t="shared" si="22"/>
        <v>7.4497088610024145E-3</v>
      </c>
      <c r="AL82" s="56">
        <f t="shared" si="23"/>
        <v>1.5988769613704643E-2</v>
      </c>
      <c r="AM82" s="14">
        <f t="shared" si="24"/>
        <v>0.51902049348135049</v>
      </c>
      <c r="AN82" s="13">
        <f t="shared" si="25"/>
        <v>3.4769139236626601E-3</v>
      </c>
      <c r="AO82" s="14">
        <f t="shared" si="26"/>
        <v>-1.796184955299301</v>
      </c>
      <c r="AP82" s="14">
        <f t="shared" si="27"/>
        <v>-0.28481549373121218</v>
      </c>
    </row>
    <row r="83" spans="1:42">
      <c r="A83" s="1" t="s">
        <v>34</v>
      </c>
      <c r="B83" s="1"/>
      <c r="C83" s="1"/>
      <c r="D83" t="s">
        <v>129</v>
      </c>
      <c r="E83" s="14">
        <v>0.67149999999999999</v>
      </c>
      <c r="G83" s="3">
        <v>0.96031736129335254</v>
      </c>
      <c r="H83" s="3">
        <v>2.1662581184062812</v>
      </c>
      <c r="I83" s="3">
        <v>20.712616242455312</v>
      </c>
      <c r="J83" s="3">
        <v>60.416390343758287</v>
      </c>
      <c r="K83" s="3">
        <v>0.18205221680619108</v>
      </c>
      <c r="L83" s="14">
        <v>2.598E-2</v>
      </c>
      <c r="N83" s="3">
        <v>3.9521734855096753</v>
      </c>
      <c r="O83" s="3">
        <v>0.70044996354957545</v>
      </c>
      <c r="P83" s="3">
        <v>0.98453661452819941</v>
      </c>
      <c r="Q83">
        <v>135</v>
      </c>
      <c r="R83">
        <v>92</v>
      </c>
      <c r="S83" s="3">
        <v>4.9061310940589846E-2</v>
      </c>
      <c r="T83" s="3">
        <v>6.0184596932205547</v>
      </c>
      <c r="U83">
        <v>16</v>
      </c>
      <c r="V83">
        <v>47</v>
      </c>
      <c r="W83">
        <v>36</v>
      </c>
      <c r="X83">
        <v>105</v>
      </c>
      <c r="Y83">
        <v>176</v>
      </c>
      <c r="Z83">
        <v>88</v>
      </c>
      <c r="AA83" s="12">
        <v>35.783531331774832</v>
      </c>
      <c r="AB83" s="9">
        <v>174.79947109916407</v>
      </c>
      <c r="AC83" s="12">
        <v>18.502465521201444</v>
      </c>
      <c r="AD83" s="3">
        <v>0.1</v>
      </c>
      <c r="AE83" s="9">
        <f t="shared" si="28"/>
        <v>719.46183941605841</v>
      </c>
      <c r="AF83">
        <v>17</v>
      </c>
      <c r="AG83" s="4">
        <v>16.600000000000001</v>
      </c>
      <c r="AH83" s="4">
        <v>4.4000000000000004</v>
      </c>
      <c r="AJ83" s="3">
        <v>8.0297080291970802E-2</v>
      </c>
      <c r="AK83" s="14">
        <f t="shared" si="22"/>
        <v>8.1518051862762425E-3</v>
      </c>
      <c r="AL83" s="56">
        <f t="shared" si="23"/>
        <v>1.7754491658284327E-2</v>
      </c>
      <c r="AM83" s="14">
        <f t="shared" si="24"/>
        <v>0.51706650608772486</v>
      </c>
      <c r="AN83" s="13">
        <f t="shared" si="25"/>
        <v>3.6345556684981885E-3</v>
      </c>
      <c r="AO83" s="14">
        <f t="shared" si="26"/>
        <v>-1.7506917577843606</v>
      </c>
      <c r="AP83" s="14">
        <f t="shared" si="27"/>
        <v>-0.28645359352245175</v>
      </c>
    </row>
    <row r="84" spans="1:42">
      <c r="A84" s="1" t="s">
        <v>26</v>
      </c>
      <c r="B84" s="1"/>
      <c r="C84" s="1"/>
      <c r="D84" t="s">
        <v>129</v>
      </c>
      <c r="E84" s="14">
        <v>0.70009999999999994</v>
      </c>
      <c r="G84" s="3">
        <v>0.79324166443775812</v>
      </c>
      <c r="H84" s="3">
        <v>2.581879073330231</v>
      </c>
      <c r="I84" s="3">
        <v>20.242092637738601</v>
      </c>
      <c r="J84" s="3">
        <v>57.546187365883611</v>
      </c>
      <c r="K84" s="3">
        <v>0.20943136545116678</v>
      </c>
      <c r="L84" s="14">
        <v>3.9969999999999999E-2</v>
      </c>
      <c r="N84" s="3">
        <v>4.0392818002331268</v>
      </c>
      <c r="O84" s="3">
        <v>1.0503181689449745</v>
      </c>
      <c r="P84" s="3">
        <v>0.91599287416537878</v>
      </c>
      <c r="Q84">
        <v>151</v>
      </c>
      <c r="R84">
        <v>99</v>
      </c>
      <c r="S84" s="3">
        <v>5.4657934907612955E-2</v>
      </c>
      <c r="T84" s="3">
        <v>8.4647907723642035</v>
      </c>
      <c r="U84">
        <v>26</v>
      </c>
      <c r="V84">
        <v>47</v>
      </c>
      <c r="W84">
        <v>31</v>
      </c>
      <c r="X84">
        <v>211</v>
      </c>
      <c r="Y84">
        <v>174</v>
      </c>
      <c r="Z84">
        <v>79</v>
      </c>
      <c r="AA84" s="12">
        <v>35.828815632863879</v>
      </c>
      <c r="AB84" s="9">
        <v>138.28559552610324</v>
      </c>
      <c r="AC84" s="12">
        <v>15.476459839902168</v>
      </c>
      <c r="AD84" s="3">
        <v>0.2</v>
      </c>
      <c r="AE84" s="9">
        <f t="shared" si="28"/>
        <v>793.50937226277381</v>
      </c>
      <c r="AF84">
        <v>23</v>
      </c>
      <c r="AG84" s="4">
        <v>15</v>
      </c>
      <c r="AH84" s="4">
        <v>1.8</v>
      </c>
      <c r="AJ84" s="3">
        <v>8.8561313868613142E-2</v>
      </c>
      <c r="AK84" s="14">
        <f t="shared" si="22"/>
        <v>6.4570922515958511E-3</v>
      </c>
      <c r="AL84" s="56">
        <f t="shared" si="23"/>
        <v>1.5096798176743932E-2</v>
      </c>
      <c r="AM84" s="14">
        <f t="shared" si="24"/>
        <v>0.43195566380113409</v>
      </c>
      <c r="AN84" s="13">
        <f t="shared" si="25"/>
        <v>3.9114731831849528E-3</v>
      </c>
      <c r="AO84" s="14">
        <f t="shared" si="26"/>
        <v>-1.8211151508272481</v>
      </c>
      <c r="AP84" s="14">
        <f t="shared" si="27"/>
        <v>-0.36456082715419236</v>
      </c>
    </row>
    <row r="85" spans="1:42">
      <c r="A85" s="47" t="s">
        <v>132</v>
      </c>
      <c r="B85" s="47"/>
      <c r="C85" s="47"/>
      <c r="D85" s="28"/>
      <c r="E85" s="48">
        <f>AVERAGE(E64:E84)</f>
        <v>0.6205857142857143</v>
      </c>
      <c r="F85" s="28"/>
      <c r="G85" s="48">
        <f t="shared" ref="G85:L85" si="29">AVERAGE(G64:G84)</f>
        <v>0.7149115285925276</v>
      </c>
      <c r="H85" s="48">
        <f t="shared" si="29"/>
        <v>2.2501005676355859</v>
      </c>
      <c r="I85" s="48">
        <f t="shared" si="29"/>
        <v>20.220993543488788</v>
      </c>
      <c r="J85" s="48">
        <f t="shared" si="29"/>
        <v>58.480955571866858</v>
      </c>
      <c r="K85" s="48">
        <f t="shared" si="29"/>
        <v>0.23049659428446118</v>
      </c>
      <c r="L85" s="51">
        <f t="shared" si="29"/>
        <v>7.2103809523809514E-2</v>
      </c>
      <c r="M85" s="28"/>
      <c r="N85" s="48">
        <f t="shared" ref="N85:AK85" si="30">AVERAGE(N64:N84)</f>
        <v>3.9015652812629149</v>
      </c>
      <c r="O85" s="48">
        <f t="shared" si="30"/>
        <v>1.3812082265769836</v>
      </c>
      <c r="P85" s="48">
        <f t="shared" si="30"/>
        <v>1.0830881597565378</v>
      </c>
      <c r="Q85" s="50">
        <f t="shared" si="30"/>
        <v>151.95238095238096</v>
      </c>
      <c r="R85" s="48">
        <f t="shared" si="30"/>
        <v>87.428571428571431</v>
      </c>
      <c r="S85" s="48">
        <f t="shared" si="30"/>
        <v>6.4579408796674745E-2</v>
      </c>
      <c r="T85" s="48">
        <f t="shared" si="30"/>
        <v>6.7987892885930403</v>
      </c>
      <c r="U85" s="48">
        <f t="shared" si="30"/>
        <v>18.047619047619047</v>
      </c>
      <c r="V85" s="48">
        <f t="shared" si="30"/>
        <v>42.285714285714285</v>
      </c>
      <c r="W85" s="48">
        <f t="shared" si="30"/>
        <v>32</v>
      </c>
      <c r="X85" s="50">
        <f t="shared" si="30"/>
        <v>148.1904761904762</v>
      </c>
      <c r="Y85" s="50">
        <f t="shared" si="30"/>
        <v>165.28571428571428</v>
      </c>
      <c r="Z85" s="50">
        <f t="shared" si="30"/>
        <v>117.80952380952381</v>
      </c>
      <c r="AA85" s="50">
        <f>AVERAGE(AA64:AA84)</f>
        <v>33.370201327464144</v>
      </c>
      <c r="AB85" s="50">
        <f>AVERAGE(AB64:AB84)</f>
        <v>180.10995582638458</v>
      </c>
      <c r="AC85" s="50">
        <f>AVERAGE(AC64:AC84)</f>
        <v>23.572797522316652</v>
      </c>
      <c r="AD85" s="48">
        <f t="shared" si="30"/>
        <v>0.61904761904761896</v>
      </c>
      <c r="AE85" s="50">
        <f t="shared" si="30"/>
        <v>726.4663357664233</v>
      </c>
      <c r="AF85" s="50">
        <f t="shared" si="30"/>
        <v>19.285714285714285</v>
      </c>
      <c r="AG85" s="48">
        <f t="shared" si="30"/>
        <v>14.404761904761907</v>
      </c>
      <c r="AH85" s="48">
        <f t="shared" si="30"/>
        <v>3.3095238095238093</v>
      </c>
      <c r="AI85" s="48"/>
      <c r="AJ85" s="48">
        <f t="shared" si="30"/>
        <v>8.1078832116788332E-2</v>
      </c>
      <c r="AK85" s="51">
        <f t="shared" si="30"/>
        <v>9.6287249745061303E-3</v>
      </c>
      <c r="AL85" s="57">
        <f>AVERAGE(AL64:AL84)</f>
        <v>1.8443228312294148E-2</v>
      </c>
      <c r="AM85" s="51">
        <f>AVERAGE(AM64:AM84)</f>
        <v>0.74904128013264204</v>
      </c>
      <c r="AN85" s="61">
        <f>AVERAGE(AN64:AN84)</f>
        <v>3.5369462319245824E-3</v>
      </c>
    </row>
    <row r="86" spans="1:42">
      <c r="A86" s="47" t="s">
        <v>237</v>
      </c>
      <c r="B86" s="47"/>
      <c r="C86" s="47"/>
      <c r="D86" s="28"/>
      <c r="E86" s="48"/>
      <c r="F86" s="28"/>
      <c r="G86" s="48"/>
      <c r="H86" s="48"/>
      <c r="I86" s="48"/>
      <c r="J86" s="48"/>
      <c r="K86" s="48"/>
      <c r="L86" s="51"/>
      <c r="M86" s="28"/>
      <c r="N86" s="48"/>
      <c r="O86" s="48"/>
      <c r="P86" s="48"/>
      <c r="Q86" s="50"/>
      <c r="R86" s="48"/>
      <c r="S86" s="48"/>
      <c r="T86" s="48"/>
      <c r="U86" s="48"/>
      <c r="V86" s="48"/>
      <c r="W86" s="48"/>
      <c r="X86" s="50"/>
      <c r="Y86" s="50"/>
      <c r="Z86" s="50"/>
      <c r="AA86" s="50"/>
      <c r="AB86" s="50"/>
      <c r="AC86" s="50"/>
      <c r="AD86" s="48"/>
      <c r="AE86" s="50"/>
      <c r="AF86" s="50"/>
      <c r="AG86" s="48"/>
      <c r="AH86" s="48"/>
      <c r="AI86" s="48"/>
      <c r="AJ86" s="48"/>
      <c r="AK86" s="28"/>
      <c r="AL86" s="56"/>
      <c r="AM86" s="14"/>
      <c r="AN86" s="14"/>
    </row>
    <row r="87" spans="1:42">
      <c r="A87" s="1"/>
      <c r="B87" s="1"/>
      <c r="C87" s="1"/>
      <c r="G87" s="3"/>
      <c r="H87" s="3"/>
      <c r="I87" s="3"/>
      <c r="J87" s="3"/>
      <c r="K87" s="3"/>
      <c r="N87" s="3"/>
      <c r="O87" s="3"/>
      <c r="P87" s="3"/>
      <c r="S87" s="3"/>
      <c r="T87" s="3"/>
      <c r="AA87" s="3"/>
      <c r="AC87" s="3"/>
      <c r="AD87" s="3"/>
      <c r="AE87" s="9"/>
      <c r="AG87" s="4"/>
      <c r="AH87" s="4"/>
      <c r="AJ87" s="3"/>
      <c r="AL87" s="56"/>
      <c r="AM87" s="14"/>
      <c r="AN87" s="14"/>
    </row>
    <row r="88" spans="1:42">
      <c r="A88" s="1" t="s">
        <v>48</v>
      </c>
      <c r="B88" s="1"/>
      <c r="C88" s="1"/>
      <c r="D88" t="s">
        <v>130</v>
      </c>
      <c r="E88" s="14">
        <v>0.996</v>
      </c>
      <c r="G88" s="3">
        <v>9.7353195988361646E-2</v>
      </c>
      <c r="H88" s="3">
        <v>0.96863253999293053</v>
      </c>
      <c r="I88" s="3">
        <v>13.126840060166439</v>
      </c>
      <c r="J88" s="3">
        <v>76.922155426383668</v>
      </c>
      <c r="K88" s="3">
        <v>4.0605971680106205E-2</v>
      </c>
      <c r="L88" s="14">
        <v>2.7470000000000001E-2</v>
      </c>
      <c r="N88" s="3">
        <v>2.201029890883289</v>
      </c>
      <c r="O88" s="3">
        <v>6.9012890820190206E-3</v>
      </c>
      <c r="P88" s="3">
        <v>0.63527347712443905</v>
      </c>
      <c r="Q88">
        <v>135</v>
      </c>
      <c r="R88">
        <v>149</v>
      </c>
      <c r="S88" s="3">
        <v>1.3791101068771388E-2</v>
      </c>
      <c r="T88" s="3">
        <v>2.9266611398530027</v>
      </c>
      <c r="U88">
        <v>0.5</v>
      </c>
      <c r="V88">
        <v>35</v>
      </c>
      <c r="W88">
        <v>38</v>
      </c>
      <c r="X88">
        <v>89</v>
      </c>
      <c r="Y88">
        <v>122</v>
      </c>
      <c r="Z88">
        <v>43</v>
      </c>
      <c r="AA88" s="12">
        <v>30.628577059042996</v>
      </c>
      <c r="AB88" s="9">
        <v>134.12970415857734</v>
      </c>
      <c r="AC88" s="12">
        <v>14.276386805647391</v>
      </c>
      <c r="AD88" s="3">
        <v>0.2</v>
      </c>
      <c r="AE88">
        <f t="shared" si="28"/>
        <v>1401.8999124087591</v>
      </c>
      <c r="AF88">
        <v>15</v>
      </c>
      <c r="AG88" s="4">
        <v>10.4</v>
      </c>
      <c r="AH88" s="4">
        <v>3.7</v>
      </c>
      <c r="AJ88" s="3">
        <v>0.15646204379562045</v>
      </c>
      <c r="AK88" s="14">
        <f t="shared" ref="AK88:AK94" si="31">S88/T88</f>
        <v>4.7122302206343142E-3</v>
      </c>
      <c r="AL88" s="56">
        <f t="shared" ref="AL88:AL94" si="32">AB88/P88/10000</f>
        <v>2.1113694965783004E-2</v>
      </c>
      <c r="AM88" s="14">
        <f t="shared" ref="AM88:AM94" si="33">AC88/AA88</f>
        <v>0.46611328949845321</v>
      </c>
      <c r="AN88" s="13">
        <f t="shared" ref="AN88:AN94" si="34">AA88/P88/10000</f>
        <v>4.8213215507883368E-3</v>
      </c>
      <c r="AO88" s="14">
        <f t="shared" ref="AO88:AO94" si="35">LOG(AL88)</f>
        <v>-1.6754357570841947</v>
      </c>
      <c r="AP88" s="14">
        <f t="shared" ref="AP88:AP94" si="36">LOG(AM88)</f>
        <v>-0.33150851458818803</v>
      </c>
    </row>
    <row r="89" spans="1:42">
      <c r="A89" s="1" t="s">
        <v>49</v>
      </c>
      <c r="B89" s="1"/>
      <c r="C89" s="1"/>
      <c r="D89" t="s">
        <v>130</v>
      </c>
      <c r="E89" s="14">
        <v>1.0920000000000001</v>
      </c>
      <c r="G89" s="3">
        <v>0.10799645937355865</v>
      </c>
      <c r="H89" s="3">
        <v>0.65274396635214782</v>
      </c>
      <c r="I89" s="3">
        <v>13.800165655423077</v>
      </c>
      <c r="J89" s="3">
        <v>76.875036386291654</v>
      </c>
      <c r="K89" s="3">
        <v>3.7455505466060052E-2</v>
      </c>
      <c r="L89" s="14">
        <v>3.0859999999999999E-2</v>
      </c>
      <c r="N89" s="3">
        <v>2.4391461536840739</v>
      </c>
      <c r="O89" s="3">
        <v>4.3261825778422164E-3</v>
      </c>
      <c r="P89" s="3">
        <v>0.68594575256551815</v>
      </c>
      <c r="Q89">
        <v>150</v>
      </c>
      <c r="R89">
        <v>164</v>
      </c>
      <c r="S89" s="3">
        <v>8.0248958380803766E-3</v>
      </c>
      <c r="T89" s="3">
        <v>1.8990762103619736</v>
      </c>
      <c r="U89">
        <v>1</v>
      </c>
      <c r="V89">
        <v>37</v>
      </c>
      <c r="W89">
        <v>27</v>
      </c>
      <c r="X89">
        <v>57</v>
      </c>
      <c r="Y89">
        <v>148</v>
      </c>
      <c r="Z89">
        <v>41</v>
      </c>
      <c r="AA89" s="12">
        <v>31.773718851997785</v>
      </c>
      <c r="AB89" s="9">
        <v>149.97463838423448</v>
      </c>
      <c r="AC89" s="12">
        <v>16.17376791472466</v>
      </c>
      <c r="AD89" s="3">
        <v>0.2</v>
      </c>
      <c r="AE89">
        <f t="shared" si="28"/>
        <v>1535.9859854014599</v>
      </c>
      <c r="AF89">
        <v>20</v>
      </c>
      <c r="AG89" s="4">
        <v>11.3</v>
      </c>
      <c r="AH89" s="4">
        <v>4.0999999999999996</v>
      </c>
      <c r="AJ89" s="3">
        <v>0.17142700729927007</v>
      </c>
      <c r="AK89" s="14">
        <f t="shared" si="31"/>
        <v>4.2256839374291309E-3</v>
      </c>
      <c r="AL89" s="56">
        <f t="shared" si="32"/>
        <v>2.1863921137103278E-2</v>
      </c>
      <c r="AM89" s="14">
        <f t="shared" si="33"/>
        <v>0.50902974216087793</v>
      </c>
      <c r="AN89" s="13">
        <f t="shared" si="34"/>
        <v>4.6321037389852361E-3</v>
      </c>
      <c r="AO89" s="14">
        <f t="shared" si="35"/>
        <v>-1.6602719478074668</v>
      </c>
      <c r="AP89" s="14">
        <f t="shared" si="36"/>
        <v>-0.29325684147663705</v>
      </c>
    </row>
    <row r="90" spans="1:42">
      <c r="A90" s="1" t="s">
        <v>50</v>
      </c>
      <c r="B90" s="1"/>
      <c r="C90" s="1"/>
      <c r="D90" t="s">
        <v>130</v>
      </c>
      <c r="E90" s="14">
        <v>1.002</v>
      </c>
      <c r="G90" s="3">
        <v>0.12465413453758319</v>
      </c>
      <c r="H90" s="3">
        <v>0.46679652566428376</v>
      </c>
      <c r="I90" s="3">
        <v>14.066059905681502</v>
      </c>
      <c r="J90" s="3">
        <v>80.782731417551162</v>
      </c>
      <c r="K90" s="3">
        <v>2.8120149389850319E-2</v>
      </c>
      <c r="L90" s="14">
        <v>1.5180000000000001E-2</v>
      </c>
      <c r="N90" s="3">
        <v>2.9364841758191536</v>
      </c>
      <c r="O90" s="3">
        <v>4.5376368272673079E-3</v>
      </c>
      <c r="P90" s="3">
        <v>0.69792371374291629</v>
      </c>
      <c r="Q90">
        <v>161</v>
      </c>
      <c r="R90">
        <v>147</v>
      </c>
      <c r="S90" s="3">
        <v>3.784220203633025E-3</v>
      </c>
      <c r="T90" s="3">
        <v>1.1994565825693366</v>
      </c>
      <c r="U90">
        <v>2</v>
      </c>
      <c r="V90">
        <v>20</v>
      </c>
      <c r="W90">
        <v>24</v>
      </c>
      <c r="X90">
        <v>30</v>
      </c>
      <c r="Y90">
        <v>164</v>
      </c>
      <c r="Z90">
        <v>55</v>
      </c>
      <c r="AA90" s="12">
        <v>33.274814914958327</v>
      </c>
      <c r="AB90" s="9">
        <v>146.65960509808957</v>
      </c>
      <c r="AC90" s="12">
        <v>14.271174253133561</v>
      </c>
      <c r="AD90" s="3">
        <v>0.2</v>
      </c>
      <c r="AE90">
        <f t="shared" si="28"/>
        <v>1779.1420729927006</v>
      </c>
      <c r="AF90">
        <v>26</v>
      </c>
      <c r="AG90" s="4">
        <v>11.1</v>
      </c>
      <c r="AH90" s="4">
        <v>3.6</v>
      </c>
      <c r="AJ90" s="3">
        <v>0.19856496350364963</v>
      </c>
      <c r="AK90" s="14">
        <f t="shared" si="31"/>
        <v>3.1549455466965779E-3</v>
      </c>
      <c r="AL90" s="56">
        <f t="shared" si="32"/>
        <v>2.1013701384577452E-2</v>
      </c>
      <c r="AM90" s="14">
        <f t="shared" si="33"/>
        <v>0.42888816330329493</v>
      </c>
      <c r="AN90" s="13">
        <f t="shared" si="34"/>
        <v>4.7676865336052001E-3</v>
      </c>
      <c r="AO90" s="14">
        <f t="shared" si="35"/>
        <v>-1.6774974435809034</v>
      </c>
      <c r="AP90" s="14">
        <f t="shared" si="36"/>
        <v>-0.36765593949885889</v>
      </c>
    </row>
    <row r="91" spans="1:42">
      <c r="A91" s="1" t="s">
        <v>51</v>
      </c>
      <c r="B91" s="1"/>
      <c r="C91" s="1"/>
      <c r="D91" t="s">
        <v>130</v>
      </c>
      <c r="E91" s="14">
        <v>1.1040000000000001</v>
      </c>
      <c r="G91" s="3">
        <v>0.10470814211245846</v>
      </c>
      <c r="H91" s="3">
        <v>0.10189833557310153</v>
      </c>
      <c r="I91" s="3">
        <v>11.629883747135509</v>
      </c>
      <c r="J91" s="3">
        <v>80.622825899243836</v>
      </c>
      <c r="K91" s="3">
        <v>3.7353531674754435E-2</v>
      </c>
      <c r="L91" s="14">
        <v>1.6150000000000001E-2</v>
      </c>
      <c r="N91" s="3">
        <v>2.1391055985715233</v>
      </c>
      <c r="O91" s="3">
        <v>3.7643307113099732E-2</v>
      </c>
      <c r="P91" s="3">
        <v>0.59930131893272309</v>
      </c>
      <c r="Q91">
        <v>143</v>
      </c>
      <c r="R91">
        <v>141</v>
      </c>
      <c r="S91" s="3">
        <v>1.3140686276934453E-2</v>
      </c>
      <c r="T91" s="3">
        <v>0.4029850888288915</v>
      </c>
      <c r="U91">
        <v>3</v>
      </c>
      <c r="V91">
        <v>45</v>
      </c>
      <c r="W91">
        <v>5</v>
      </c>
      <c r="X91">
        <v>57</v>
      </c>
      <c r="Y91">
        <v>145</v>
      </c>
      <c r="Z91">
        <v>65</v>
      </c>
      <c r="AA91" s="12">
        <v>46.829983373666593</v>
      </c>
      <c r="AB91" s="9">
        <v>149.95008857177388</v>
      </c>
      <c r="AC91" s="12">
        <v>16.347224245744407</v>
      </c>
      <c r="AD91" s="3">
        <v>0.7</v>
      </c>
      <c r="AE91">
        <f t="shared" si="28"/>
        <v>1443.9268905109491</v>
      </c>
      <c r="AF91">
        <v>29</v>
      </c>
      <c r="AG91" s="4">
        <v>11.1</v>
      </c>
      <c r="AH91" s="4">
        <v>3.4</v>
      </c>
      <c r="AJ91" s="3">
        <v>0.16115255474452556</v>
      </c>
      <c r="AK91" s="14">
        <f t="shared" si="31"/>
        <v>3.2608368500984468E-2</v>
      </c>
      <c r="AL91" s="56">
        <f t="shared" si="32"/>
        <v>2.5020817380948749E-2</v>
      </c>
      <c r="AM91" s="14">
        <f t="shared" si="33"/>
        <v>0.34907602070464899</v>
      </c>
      <c r="AN91" s="13">
        <f t="shared" si="34"/>
        <v>7.8140964977458476E-3</v>
      </c>
      <c r="AO91" s="14">
        <f t="shared" si="35"/>
        <v>-1.6016985068633312</v>
      </c>
      <c r="AP91" s="14">
        <f t="shared" si="36"/>
        <v>-0.45707998342109174</v>
      </c>
    </row>
    <row r="92" spans="1:42">
      <c r="A92" s="1" t="s">
        <v>52</v>
      </c>
      <c r="B92" s="1"/>
      <c r="C92" s="1"/>
      <c r="D92" t="s">
        <v>130</v>
      </c>
      <c r="E92" s="14">
        <v>0.62519999999999998</v>
      </c>
      <c r="G92" s="3">
        <v>6.9833781809359799E-2</v>
      </c>
      <c r="H92" s="3">
        <v>0.68637214240689015</v>
      </c>
      <c r="I92" s="3">
        <v>10.33870052921001</v>
      </c>
      <c r="J92" s="3">
        <v>80.918342667528066</v>
      </c>
      <c r="K92" s="3">
        <v>6.1164557481109737E-2</v>
      </c>
      <c r="L92" s="14">
        <v>1.9259999999999999E-2</v>
      </c>
      <c r="N92" s="3">
        <v>1.7773798505239444</v>
      </c>
      <c r="O92" s="3">
        <v>4.4259699355592742E-3</v>
      </c>
      <c r="P92" s="3">
        <v>0.51726429754643388</v>
      </c>
      <c r="Q92">
        <v>149</v>
      </c>
      <c r="R92">
        <v>166</v>
      </c>
      <c r="S92" s="3">
        <v>1.405637681067597E-2</v>
      </c>
      <c r="T92" s="3">
        <v>3.153881793262602</v>
      </c>
      <c r="U92">
        <v>5</v>
      </c>
      <c r="V92">
        <v>23</v>
      </c>
      <c r="W92">
        <v>49</v>
      </c>
      <c r="X92">
        <v>67</v>
      </c>
      <c r="Y92">
        <v>111</v>
      </c>
      <c r="Z92">
        <v>42</v>
      </c>
      <c r="AA92" s="12">
        <v>40.012047641687694</v>
      </c>
      <c r="AB92" s="9">
        <v>112.27885055654217</v>
      </c>
      <c r="AC92" s="12">
        <v>11.292443472041265</v>
      </c>
      <c r="AD92" s="3">
        <v>0.4</v>
      </c>
      <c r="AE92">
        <f t="shared" si="28"/>
        <v>1146.7361167883212</v>
      </c>
      <c r="AF92">
        <v>21</v>
      </c>
      <c r="AG92" s="4">
        <v>9.3000000000000007</v>
      </c>
      <c r="AH92" s="4">
        <v>4.5999999999999996</v>
      </c>
      <c r="AJ92" s="3">
        <v>0.12798394160583942</v>
      </c>
      <c r="AK92" s="14">
        <f t="shared" si="31"/>
        <v>4.4568496006107579E-3</v>
      </c>
      <c r="AL92" s="56">
        <f t="shared" si="32"/>
        <v>2.1706282666157352E-2</v>
      </c>
      <c r="AM92" s="14">
        <f t="shared" si="33"/>
        <v>0.28222608283300932</v>
      </c>
      <c r="AN92" s="13">
        <f t="shared" si="34"/>
        <v>7.7353198029477153E-3</v>
      </c>
      <c r="AO92" s="14">
        <f t="shared" si="35"/>
        <v>-1.6634145457674505</v>
      </c>
      <c r="AP92" s="14">
        <f t="shared" si="36"/>
        <v>-0.54940285200267558</v>
      </c>
    </row>
    <row r="93" spans="1:42">
      <c r="A93" s="1" t="s">
        <v>53</v>
      </c>
      <c r="B93" s="1"/>
      <c r="C93" s="1"/>
      <c r="D93" t="s">
        <v>130</v>
      </c>
      <c r="E93" s="14">
        <v>1.2929999999999999</v>
      </c>
      <c r="G93" s="3">
        <v>9.2773808696421448E-2</v>
      </c>
      <c r="H93" s="3">
        <v>0.11437158264747541</v>
      </c>
      <c r="I93" s="3">
        <v>11.075439508201539</v>
      </c>
      <c r="J93" s="3">
        <v>82.235591800100579</v>
      </c>
      <c r="K93" s="3">
        <v>2.7833635110341721E-2</v>
      </c>
      <c r="L93" s="14">
        <v>0.3256</v>
      </c>
      <c r="N93" s="3">
        <v>2.0114224238840364</v>
      </c>
      <c r="O93" s="3">
        <v>3.1063012566715027E-3</v>
      </c>
      <c r="P93" s="3">
        <v>0.58178098083192309</v>
      </c>
      <c r="Q93">
        <v>120</v>
      </c>
      <c r="R93">
        <v>113</v>
      </c>
      <c r="S93" s="3">
        <v>1.4657096098813671E-3</v>
      </c>
      <c r="T93" s="3">
        <v>0.90333448919387382</v>
      </c>
      <c r="U93">
        <v>4</v>
      </c>
      <c r="V93">
        <v>32</v>
      </c>
      <c r="W93">
        <v>14</v>
      </c>
      <c r="X93">
        <v>6</v>
      </c>
      <c r="Y93">
        <v>127</v>
      </c>
      <c r="Z93">
        <v>68</v>
      </c>
      <c r="AA93" s="12">
        <v>33.71608819457559</v>
      </c>
      <c r="AB93" s="9">
        <v>139.62728644338094</v>
      </c>
      <c r="AC93" s="12">
        <v>14.884193413286608</v>
      </c>
      <c r="AD93" s="3">
        <v>1.3</v>
      </c>
      <c r="AE93">
        <f t="shared" si="28"/>
        <v>1392.8941313868615</v>
      </c>
      <c r="AF93">
        <v>29</v>
      </c>
      <c r="AG93" s="4">
        <v>11.3</v>
      </c>
      <c r="AH93" s="4">
        <v>1.9</v>
      </c>
      <c r="AJ93" s="3">
        <v>0.15545693430656937</v>
      </c>
      <c r="AK93" s="14">
        <f t="shared" si="31"/>
        <v>1.6225546875657886E-3</v>
      </c>
      <c r="AL93" s="56">
        <f t="shared" si="32"/>
        <v>2.3999974396502206E-2</v>
      </c>
      <c r="AM93" s="14">
        <f t="shared" si="33"/>
        <v>0.44145671132991193</v>
      </c>
      <c r="AN93" s="13">
        <f t="shared" si="34"/>
        <v>5.7953232067440496E-3</v>
      </c>
      <c r="AO93" s="14">
        <f t="shared" si="35"/>
        <v>-1.6197892215993832</v>
      </c>
      <c r="AP93" s="14">
        <f t="shared" si="36"/>
        <v>-0.35511187634976776</v>
      </c>
    </row>
    <row r="94" spans="1:42">
      <c r="A94" s="1" t="s">
        <v>54</v>
      </c>
      <c r="B94" s="1"/>
      <c r="C94" s="1"/>
      <c r="D94" t="s">
        <v>130</v>
      </c>
      <c r="E94" s="14">
        <v>1.03</v>
      </c>
      <c r="G94" s="3">
        <v>9.6839973085731348E-2</v>
      </c>
      <c r="H94" s="3">
        <v>0.4931402350500898</v>
      </c>
      <c r="I94" s="3">
        <v>12.176431086457089</v>
      </c>
      <c r="J94" s="3">
        <v>80.349835898776533</v>
      </c>
      <c r="K94" s="3">
        <v>2.6489305234532114E-2</v>
      </c>
      <c r="L94" s="14">
        <v>0.11409999999999999</v>
      </c>
      <c r="N94" s="3">
        <v>2.0727968904629361</v>
      </c>
      <c r="O94" s="3">
        <v>4.6475343031015829E-3</v>
      </c>
      <c r="P94" s="3">
        <v>0.58787183331673476</v>
      </c>
      <c r="Q94">
        <v>152</v>
      </c>
      <c r="R94">
        <v>117</v>
      </c>
      <c r="S94" s="3">
        <v>5.0810171766952619E-3</v>
      </c>
      <c r="T94" s="3">
        <v>1.1633675764439984</v>
      </c>
      <c r="U94">
        <v>3</v>
      </c>
      <c r="V94">
        <v>41</v>
      </c>
      <c r="W94">
        <v>26</v>
      </c>
      <c r="X94">
        <v>29</v>
      </c>
      <c r="Y94">
        <v>130</v>
      </c>
      <c r="Z94">
        <v>48</v>
      </c>
      <c r="AA94" s="12">
        <v>29.051928940305501</v>
      </c>
      <c r="AB94" s="9">
        <v>139.35345633236545</v>
      </c>
      <c r="AC94" s="12">
        <v>15.54286319535627</v>
      </c>
      <c r="AD94" s="3">
        <v>0.5</v>
      </c>
      <c r="AE94">
        <f t="shared" si="28"/>
        <v>1411.9063357664236</v>
      </c>
      <c r="AF94">
        <v>24</v>
      </c>
      <c r="AG94" s="4">
        <v>11.4</v>
      </c>
      <c r="AH94" s="4">
        <v>2.9</v>
      </c>
      <c r="AJ94" s="3">
        <v>0.15757883211678833</v>
      </c>
      <c r="AK94" s="14">
        <f t="shared" si="31"/>
        <v>4.3675079824952038E-3</v>
      </c>
      <c r="AL94" s="56">
        <f t="shared" si="32"/>
        <v>2.3704734337439214E-2</v>
      </c>
      <c r="AM94" s="14">
        <f t="shared" si="33"/>
        <v>0.53500279541826612</v>
      </c>
      <c r="AN94" s="13">
        <f t="shared" si="34"/>
        <v>4.9418814261599168E-3</v>
      </c>
      <c r="AO94" s="14">
        <f t="shared" si="35"/>
        <v>-1.6251649075220216</v>
      </c>
      <c r="AP94" s="14">
        <f t="shared" si="36"/>
        <v>-0.27164394876091008</v>
      </c>
    </row>
    <row r="95" spans="1:42">
      <c r="A95" s="47" t="s">
        <v>133</v>
      </c>
      <c r="B95" s="47"/>
      <c r="C95" s="47"/>
      <c r="D95" s="28"/>
      <c r="E95" s="48">
        <f>AVERAGE(E88:E94)</f>
        <v>1.0203142857142857</v>
      </c>
      <c r="F95" s="28"/>
      <c r="G95" s="48">
        <f t="shared" ref="G95:L95" si="37">AVERAGE(G88:G94)</f>
        <v>9.9165642229067791E-2</v>
      </c>
      <c r="H95" s="48">
        <f t="shared" si="37"/>
        <v>0.4977079039552742</v>
      </c>
      <c r="I95" s="48">
        <f t="shared" si="37"/>
        <v>12.316217213182165</v>
      </c>
      <c r="J95" s="48">
        <f t="shared" si="37"/>
        <v>79.815217070839353</v>
      </c>
      <c r="K95" s="48">
        <f t="shared" si="37"/>
        <v>3.7003236576679234E-2</v>
      </c>
      <c r="L95" s="48">
        <f t="shared" si="37"/>
        <v>7.8374285714285716E-2</v>
      </c>
      <c r="M95" s="28"/>
      <c r="N95" s="48">
        <f>AVERAGE(N88:N94)</f>
        <v>2.2253378548327083</v>
      </c>
      <c r="O95" s="48">
        <f>AVERAGE(O88:O94)</f>
        <v>9.3697458707943781E-3</v>
      </c>
      <c r="P95" s="48">
        <f>AVERAGE(P88:P94)</f>
        <v>0.61505162486581266</v>
      </c>
      <c r="Q95" s="50">
        <f>AVERAGE(Q88:Q94)</f>
        <v>144.28571428571428</v>
      </c>
      <c r="R95" s="50">
        <f t="shared" ref="R95:AN95" si="38">AVERAGE(R88:R94)</f>
        <v>142.42857142857142</v>
      </c>
      <c r="S95" s="48">
        <f t="shared" si="38"/>
        <v>8.4777152835245496E-3</v>
      </c>
      <c r="T95" s="48">
        <f t="shared" si="38"/>
        <v>1.6641089829305256</v>
      </c>
      <c r="U95" s="50">
        <f t="shared" si="38"/>
        <v>2.6428571428571428</v>
      </c>
      <c r="V95" s="50">
        <f t="shared" si="38"/>
        <v>33.285714285714285</v>
      </c>
      <c r="W95" s="50">
        <f t="shared" si="38"/>
        <v>26.142857142857142</v>
      </c>
      <c r="X95" s="50">
        <f t="shared" si="38"/>
        <v>47.857142857142854</v>
      </c>
      <c r="Y95" s="50">
        <f t="shared" si="38"/>
        <v>135.28571428571428</v>
      </c>
      <c r="Z95" s="50">
        <f t="shared" si="38"/>
        <v>51.714285714285715</v>
      </c>
      <c r="AA95" s="50">
        <f>AVERAGE(AA88:AA94)</f>
        <v>35.041022710890637</v>
      </c>
      <c r="AB95" s="50">
        <f>AVERAGE(AB88:AB94)</f>
        <v>138.85337564928054</v>
      </c>
      <c r="AC95" s="50">
        <f>AVERAGE(AC88:AC94)</f>
        <v>14.684007614276311</v>
      </c>
      <c r="AD95" s="48">
        <f t="shared" si="38"/>
        <v>0.5</v>
      </c>
      <c r="AE95" s="50">
        <f t="shared" si="38"/>
        <v>1444.6416350364964</v>
      </c>
      <c r="AF95" s="50">
        <f t="shared" si="38"/>
        <v>23.428571428571427</v>
      </c>
      <c r="AG95" s="49">
        <f t="shared" si="38"/>
        <v>10.842857142857143</v>
      </c>
      <c r="AH95" s="49">
        <f t="shared" si="38"/>
        <v>3.4571428571428564</v>
      </c>
      <c r="AI95" s="28"/>
      <c r="AJ95" s="48">
        <f t="shared" si="38"/>
        <v>0.1612323253388947</v>
      </c>
      <c r="AK95" s="51">
        <f t="shared" si="38"/>
        <v>7.8783057823451786E-3</v>
      </c>
      <c r="AL95" s="57">
        <f t="shared" si="38"/>
        <v>2.2631875181215892E-2</v>
      </c>
      <c r="AM95" s="51">
        <f t="shared" si="38"/>
        <v>0.4302561150354946</v>
      </c>
      <c r="AN95" s="61">
        <f t="shared" si="38"/>
        <v>5.786818965282328E-3</v>
      </c>
    </row>
    <row r="96" spans="1:42">
      <c r="A96" s="47" t="s">
        <v>237</v>
      </c>
      <c r="B96" s="47"/>
      <c r="C96" s="47"/>
      <c r="D96" s="28"/>
      <c r="E96" s="48"/>
      <c r="F96" s="28"/>
      <c r="G96" s="48"/>
      <c r="H96" s="48"/>
      <c r="I96" s="48"/>
      <c r="J96" s="48"/>
      <c r="K96" s="48"/>
      <c r="L96" s="48"/>
      <c r="M96" s="28"/>
      <c r="N96" s="48"/>
      <c r="O96" s="48"/>
      <c r="P96" s="48"/>
      <c r="Q96" s="50"/>
      <c r="R96" s="50"/>
      <c r="S96" s="48"/>
      <c r="T96" s="48"/>
      <c r="U96" s="50"/>
      <c r="V96" s="50"/>
      <c r="W96" s="50"/>
      <c r="X96" s="50"/>
      <c r="Y96" s="50"/>
      <c r="Z96" s="50"/>
      <c r="AA96" s="50"/>
      <c r="AB96" s="50"/>
      <c r="AC96" s="50"/>
      <c r="AD96" s="48"/>
      <c r="AE96" s="50"/>
      <c r="AF96" s="50"/>
      <c r="AG96" s="49"/>
      <c r="AH96" s="49"/>
      <c r="AI96" s="28"/>
      <c r="AJ96" s="48"/>
      <c r="AK96" s="28"/>
      <c r="AM96" s="14"/>
      <c r="AN96" s="14"/>
    </row>
    <row r="97" spans="1:42" ht="14.25">
      <c r="A97" s="47"/>
      <c r="B97" s="47"/>
      <c r="C97" s="47"/>
      <c r="D97" s="28"/>
      <c r="E97" t="s">
        <v>142</v>
      </c>
      <c r="F97" t="s">
        <v>243</v>
      </c>
      <c r="G97" s="2" t="s">
        <v>58</v>
      </c>
      <c r="H97" s="2" t="s">
        <v>55</v>
      </c>
      <c r="I97" s="2" t="s">
        <v>2</v>
      </c>
      <c r="J97" s="2" t="s">
        <v>63</v>
      </c>
      <c r="K97" s="2" t="s">
        <v>60</v>
      </c>
      <c r="L97" s="46" t="s">
        <v>73</v>
      </c>
      <c r="M97" s="2" t="s">
        <v>244</v>
      </c>
      <c r="N97" s="2" t="s">
        <v>46</v>
      </c>
      <c r="O97" s="2" t="s">
        <v>4</v>
      </c>
      <c r="P97" s="2" t="s">
        <v>66</v>
      </c>
      <c r="Q97" s="2" t="s">
        <v>68</v>
      </c>
      <c r="R97" s="2" t="s">
        <v>6</v>
      </c>
      <c r="S97" s="2" t="s">
        <v>56</v>
      </c>
      <c r="T97" s="2" t="s">
        <v>8</v>
      </c>
      <c r="U97" s="2" t="s">
        <v>5</v>
      </c>
      <c r="V97" s="2" t="s">
        <v>59</v>
      </c>
      <c r="W97" s="2" t="s">
        <v>7</v>
      </c>
      <c r="X97" s="2" t="s">
        <v>69</v>
      </c>
      <c r="Y97" s="2" t="s">
        <v>62</v>
      </c>
      <c r="Z97" s="2" t="s">
        <v>64</v>
      </c>
      <c r="AA97" s="2" t="s">
        <v>75</v>
      </c>
      <c r="AB97" s="2" t="s">
        <v>70</v>
      </c>
      <c r="AC97" s="2" t="s">
        <v>76</v>
      </c>
      <c r="AD97" s="2" t="s">
        <v>57</v>
      </c>
      <c r="AE97" s="2" t="s">
        <v>77</v>
      </c>
      <c r="AF97" s="2" t="s">
        <v>61</v>
      </c>
      <c r="AG97" s="2" t="s">
        <v>65</v>
      </c>
      <c r="AH97" s="2" t="s">
        <v>67</v>
      </c>
      <c r="AI97" s="28"/>
      <c r="AJ97" s="48"/>
      <c r="AK97" s="28"/>
      <c r="AM97" s="14"/>
      <c r="AN97" s="14"/>
    </row>
    <row r="98" spans="1:42">
      <c r="A98" s="15"/>
      <c r="B98" s="15"/>
      <c r="C98" s="15"/>
      <c r="E98">
        <v>6</v>
      </c>
      <c r="G98" s="10">
        <v>11</v>
      </c>
      <c r="H98" s="10">
        <v>12</v>
      </c>
      <c r="I98" s="10">
        <v>13</v>
      </c>
      <c r="J98" s="10">
        <v>14</v>
      </c>
      <c r="K98" s="10">
        <v>15</v>
      </c>
      <c r="L98" s="59">
        <v>16</v>
      </c>
      <c r="M98" s="32"/>
      <c r="N98" s="10">
        <v>19</v>
      </c>
      <c r="O98" s="10">
        <v>20</v>
      </c>
      <c r="P98" s="10">
        <v>22</v>
      </c>
      <c r="Q98" s="10">
        <v>23</v>
      </c>
      <c r="R98" s="10">
        <v>24</v>
      </c>
      <c r="S98" s="10">
        <v>25</v>
      </c>
      <c r="T98" s="10">
        <v>26</v>
      </c>
      <c r="U98" s="10">
        <v>27</v>
      </c>
      <c r="V98" s="10">
        <v>28</v>
      </c>
      <c r="W98" s="10">
        <v>29</v>
      </c>
      <c r="X98" s="10">
        <v>30</v>
      </c>
      <c r="Y98" s="10">
        <v>37</v>
      </c>
      <c r="Z98" s="10">
        <v>38</v>
      </c>
      <c r="AA98" s="10">
        <v>39</v>
      </c>
      <c r="AB98" s="10">
        <v>40</v>
      </c>
      <c r="AC98" s="10">
        <v>41</v>
      </c>
      <c r="AD98" s="10">
        <v>42</v>
      </c>
      <c r="AE98" s="10">
        <v>56</v>
      </c>
      <c r="AF98" s="10">
        <v>82</v>
      </c>
      <c r="AG98" s="10">
        <v>90</v>
      </c>
      <c r="AH98" s="10">
        <v>92</v>
      </c>
      <c r="AJ98" s="3"/>
      <c r="AM98" s="14"/>
      <c r="AN98" s="14"/>
    </row>
    <row r="99" spans="1:42">
      <c r="A99" s="15" t="s">
        <v>148</v>
      </c>
      <c r="B99" s="15"/>
      <c r="C99" s="15"/>
      <c r="E99">
        <v>9.68</v>
      </c>
      <c r="F99">
        <v>-29.9</v>
      </c>
      <c r="G99">
        <v>0.38</v>
      </c>
      <c r="H99">
        <v>1.54</v>
      </c>
      <c r="I99">
        <v>12.3</v>
      </c>
      <c r="J99">
        <v>49.3</v>
      </c>
      <c r="K99">
        <v>0.11</v>
      </c>
      <c r="L99">
        <v>5.35</v>
      </c>
      <c r="M99">
        <v>-25</v>
      </c>
      <c r="N99">
        <v>3.35</v>
      </c>
      <c r="O99">
        <v>1.05</v>
      </c>
      <c r="P99">
        <v>0.71</v>
      </c>
      <c r="Q99">
        <v>160</v>
      </c>
      <c r="R99">
        <v>66.400000000000006</v>
      </c>
      <c r="S99">
        <v>4.2000000000000003E-2</v>
      </c>
      <c r="T99">
        <v>9.34</v>
      </c>
      <c r="U99">
        <v>46.8</v>
      </c>
      <c r="V99">
        <v>99.5</v>
      </c>
      <c r="W99">
        <v>60.2</v>
      </c>
      <c r="X99">
        <v>64.099999999999994</v>
      </c>
      <c r="Y99">
        <v>126</v>
      </c>
      <c r="Z99">
        <v>75</v>
      </c>
      <c r="AA99">
        <v>40.6</v>
      </c>
      <c r="AB99">
        <v>165</v>
      </c>
      <c r="AC99">
        <v>11.4</v>
      </c>
      <c r="AD99">
        <v>134</v>
      </c>
      <c r="AE99">
        <v>397</v>
      </c>
      <c r="AF99">
        <v>27.9</v>
      </c>
      <c r="AG99">
        <v>10.5</v>
      </c>
      <c r="AH99">
        <v>48.8</v>
      </c>
      <c r="AJ99" s="3"/>
      <c r="AK99" s="14">
        <v>4.4967880085653106E-3</v>
      </c>
      <c r="AL99" s="56">
        <v>1.6056338028169015E-3</v>
      </c>
      <c r="AM99" s="14">
        <v>0.28078817733990147</v>
      </c>
      <c r="AN99" s="14"/>
      <c r="AO99" s="14">
        <v>-2.7943534973826027</v>
      </c>
      <c r="AP99" s="14">
        <v>-0.55162118224072154</v>
      </c>
    </row>
    <row r="100" spans="1:42">
      <c r="A100" s="15" t="s">
        <v>246</v>
      </c>
      <c r="E100" s="13">
        <v>7.2028236914600516E-2</v>
      </c>
      <c r="F100" s="14">
        <v>0.9077302118171684</v>
      </c>
      <c r="G100" s="14">
        <v>1.4830447259708064</v>
      </c>
      <c r="H100" s="14">
        <v>1.4974108478055819</v>
      </c>
      <c r="I100" s="14">
        <v>1.4212056698612376</v>
      </c>
      <c r="J100" s="14">
        <v>1.2711376530879606</v>
      </c>
      <c r="K100" s="14">
        <v>1.1859883345572524</v>
      </c>
      <c r="L100" s="14">
        <v>0.3985702803738318</v>
      </c>
      <c r="M100" s="14">
        <v>-0.50712030344240011</v>
      </c>
      <c r="N100" s="14">
        <v>1.1449688406308289</v>
      </c>
      <c r="O100" s="14">
        <v>0.82198413771065182</v>
      </c>
      <c r="P100" s="14">
        <v>1.1689148952894828</v>
      </c>
      <c r="Q100" s="14">
        <v>0.8839583333333334</v>
      </c>
      <c r="R100" s="14">
        <v>2.0205823293172687</v>
      </c>
      <c r="S100" s="14">
        <v>2.2035264463597355</v>
      </c>
      <c r="T100" s="14">
        <v>0.62162973483799411</v>
      </c>
      <c r="U100" s="14">
        <v>0.4116809116809117</v>
      </c>
      <c r="V100" s="14">
        <v>0.70150753768844221</v>
      </c>
      <c r="W100" s="14">
        <v>1.0775193798449612</v>
      </c>
      <c r="X100" s="14">
        <v>2.9193967758710349</v>
      </c>
      <c r="Y100" s="14">
        <v>1.3703703703703702</v>
      </c>
      <c r="Z100" s="14">
        <v>1.236</v>
      </c>
      <c r="AA100" s="14">
        <v>0.76732051128170653</v>
      </c>
      <c r="AB100" s="14">
        <v>0.88049223493956363</v>
      </c>
      <c r="AC100" s="14">
        <v>1.3444660345617119</v>
      </c>
      <c r="AD100" s="14">
        <v>6.4303482587064666E-3</v>
      </c>
      <c r="AE100" s="14">
        <v>9.0459411425104346</v>
      </c>
      <c r="AF100" s="14">
        <v>0.72879330943847076</v>
      </c>
      <c r="AG100" s="14">
        <v>1.2082539682539681</v>
      </c>
      <c r="AH100" s="14">
        <v>5.8743169398907127E-2</v>
      </c>
      <c r="AJ100" s="3"/>
      <c r="AK100" s="14">
        <f>S100/T100</f>
        <v>3.5447571486167839</v>
      </c>
      <c r="AL100" s="56">
        <v>1.1501829944846016E-4</v>
      </c>
      <c r="AM100" s="14">
        <v>1.752157038414053</v>
      </c>
      <c r="AN100" s="14"/>
      <c r="AO100" s="14">
        <f>LOG(AL100)</f>
        <v>-3.9392330577573302</v>
      </c>
      <c r="AP100" s="14">
        <f>LOG(AM100)</f>
        <v>0.24357302755141072</v>
      </c>
    </row>
    <row r="101" spans="1:42">
      <c r="A101" s="15" t="s">
        <v>247</v>
      </c>
      <c r="E101">
        <v>5.880027548209367E-2</v>
      </c>
      <c r="F101" s="14">
        <v>0.888222646918299</v>
      </c>
      <c r="G101" s="14">
        <v>2.1234179637964541</v>
      </c>
      <c r="H101" s="14">
        <v>1.6603039779026387</v>
      </c>
      <c r="I101" s="14">
        <v>1.605812154769521</v>
      </c>
      <c r="J101" s="14">
        <v>1.2200620308247092</v>
      </c>
      <c r="K101" s="14">
        <v>1.8365970225867061</v>
      </c>
      <c r="L101" s="14">
        <v>6.5830529595015588E-3</v>
      </c>
      <c r="M101" s="14">
        <v>0.25428571428571423</v>
      </c>
      <c r="N101" s="14">
        <v>1.0587913032162437</v>
      </c>
      <c r="O101" s="14">
        <v>0.93907322364899415</v>
      </c>
      <c r="P101" s="14">
        <v>1.2871099385857396</v>
      </c>
      <c r="Q101" s="14">
        <v>0.81333333333333324</v>
      </c>
      <c r="R101" s="14">
        <v>1.4146586345381524</v>
      </c>
      <c r="S101" s="14">
        <v>1.5056919991670303</v>
      </c>
      <c r="T101" s="14">
        <v>0.76709950449482855</v>
      </c>
      <c r="U101" s="14">
        <v>0.44159544159544167</v>
      </c>
      <c r="V101" s="14">
        <v>0.55209380234505856</v>
      </c>
      <c r="W101" s="14">
        <v>0.49612403100775193</v>
      </c>
      <c r="X101" s="14">
        <v>2.934997399895996</v>
      </c>
      <c r="Y101" s="14">
        <v>1.288888888888889</v>
      </c>
      <c r="Z101" s="14">
        <v>1.5484444444444445</v>
      </c>
      <c r="AA101" s="14">
        <v>0.86396294190169665</v>
      </c>
      <c r="AB101" s="14">
        <v>0.99773825579689912</v>
      </c>
      <c r="AC101" s="14">
        <v>1.434618154763623</v>
      </c>
      <c r="AD101" s="14">
        <v>3.3084577114427852E-3</v>
      </c>
      <c r="AE101" s="14">
        <v>1.8438368346540663</v>
      </c>
      <c r="AF101" s="14">
        <v>0.80525686977299882</v>
      </c>
      <c r="AG101" s="14">
        <v>1.391111111111111</v>
      </c>
      <c r="AH101" s="14">
        <v>5.5327868852459022E-2</v>
      </c>
      <c r="AJ101" s="3"/>
      <c r="AK101" s="14">
        <f>S101/T101</f>
        <v>1.962837924342814</v>
      </c>
      <c r="AL101" s="56">
        <v>1.1146042088214807E-4</v>
      </c>
      <c r="AM101" s="14">
        <v>1.6605089005389961</v>
      </c>
      <c r="AN101" s="14"/>
      <c r="AO101" s="14">
        <f>LOG(AL101)</f>
        <v>-3.9528793213511508</v>
      </c>
      <c r="AP101" s="14">
        <f>LOG(AM101)</f>
        <v>0.22024120781432716</v>
      </c>
    </row>
    <row r="102" spans="1:42">
      <c r="A102" s="15" t="s">
        <v>248</v>
      </c>
      <c r="E102">
        <f>LOG(E100)</f>
        <v>-1.14249721562219</v>
      </c>
      <c r="F102">
        <f t="shared" ref="F102:AH102" si="39">LOG(F100)</f>
        <v>-4.204320977093004E-2</v>
      </c>
      <c r="G102">
        <f t="shared" si="39"/>
        <v>0.17115424876905355</v>
      </c>
      <c r="H102">
        <f t="shared" si="39"/>
        <v>0.1753409749954663</v>
      </c>
      <c r="I102">
        <f t="shared" si="39"/>
        <v>0.15265693142673081</v>
      </c>
      <c r="J102">
        <f t="shared" si="39"/>
        <v>0.10419258339387349</v>
      </c>
      <c r="K102">
        <f t="shared" si="39"/>
        <v>7.4080417306211718E-2</v>
      </c>
      <c r="L102">
        <f t="shared" si="39"/>
        <v>-0.39949508785040505</v>
      </c>
      <c r="M102" t="e">
        <f t="shared" si="39"/>
        <v>#NUM!</v>
      </c>
      <c r="N102">
        <f t="shared" si="39"/>
        <v>5.8793667875710644E-2</v>
      </c>
      <c r="O102">
        <f t="shared" si="39"/>
        <v>-8.5136563203506016E-2</v>
      </c>
      <c r="P102">
        <f t="shared" si="39"/>
        <v>6.7782892811443868E-2</v>
      </c>
      <c r="Q102">
        <f t="shared" si="39"/>
        <v>-5.3568205608971312E-2</v>
      </c>
      <c r="R102">
        <f t="shared" si="39"/>
        <v>0.30547655061620732</v>
      </c>
      <c r="S102">
        <f t="shared" si="39"/>
        <v>0.34311826720771477</v>
      </c>
      <c r="T102">
        <f t="shared" si="39"/>
        <v>-0.20646821980688174</v>
      </c>
      <c r="U102">
        <f t="shared" si="39"/>
        <v>-0.3854392693732574</v>
      </c>
      <c r="V102">
        <f t="shared" si="39"/>
        <v>-0.15396765812256435</v>
      </c>
      <c r="W102">
        <f t="shared" si="39"/>
        <v>3.2425089954846081E-2</v>
      </c>
      <c r="X102">
        <f t="shared" si="39"/>
        <v>0.4652931240599405</v>
      </c>
      <c r="Y102">
        <f t="shared" si="39"/>
        <v>0.13683795990800765</v>
      </c>
      <c r="Z102">
        <f t="shared" si="39"/>
        <v>9.2018470752797024E-2</v>
      </c>
      <c r="AA102">
        <f t="shared" si="39"/>
        <v>-0.11502319249729726</v>
      </c>
      <c r="AB102">
        <f t="shared" si="39"/>
        <v>-5.5274469722563876E-2</v>
      </c>
      <c r="AC102">
        <f t="shared" si="39"/>
        <v>0.12854983505411346</v>
      </c>
      <c r="AD102">
        <f t="shared" si="39"/>
        <v>-2.1917655056545087</v>
      </c>
      <c r="AE102">
        <f t="shared" si="39"/>
        <v>0.95645375767851637</v>
      </c>
      <c r="AF102">
        <f t="shared" si="39"/>
        <v>-0.13739562298249294</v>
      </c>
      <c r="AG102">
        <f t="shared" si="39"/>
        <v>8.21582301614011E-2</v>
      </c>
      <c r="AH102">
        <f t="shared" si="39"/>
        <v>-1.2310426254788052</v>
      </c>
      <c r="AM102" s="14"/>
      <c r="AN102" s="14"/>
    </row>
    <row r="103" spans="1:42">
      <c r="A103" s="15" t="s">
        <v>249</v>
      </c>
      <c r="E103">
        <f>LOG(E101)</f>
        <v>-1.2306206392287444</v>
      </c>
      <c r="F103">
        <f t="shared" ref="F103:AH103" si="40">LOG(F101)</f>
        <v>-5.1478157860989762E-2</v>
      </c>
      <c r="G103">
        <f t="shared" si="40"/>
        <v>0.32703548710266639</v>
      </c>
      <c r="H103">
        <f t="shared" si="40"/>
        <v>0.2201876084255282</v>
      </c>
      <c r="I103">
        <f t="shared" si="40"/>
        <v>0.20569474086892758</v>
      </c>
      <c r="J103">
        <f t="shared" si="40"/>
        <v>8.6381911789526949E-2</v>
      </c>
      <c r="K103">
        <f t="shared" si="40"/>
        <v>0.26401387592173181</v>
      </c>
      <c r="L103">
        <f t="shared" si="40"/>
        <v>-2.1815726510712548</v>
      </c>
      <c r="M103">
        <f t="shared" si="40"/>
        <v>-0.59467803770536298</v>
      </c>
      <c r="N103">
        <f t="shared" si="40"/>
        <v>2.4810365401593013E-2</v>
      </c>
      <c r="O103">
        <f t="shared" si="40"/>
        <v>-2.7300542572170509E-2</v>
      </c>
      <c r="P103">
        <f t="shared" si="40"/>
        <v>0.10961564378237802</v>
      </c>
      <c r="Q103">
        <f t="shared" si="40"/>
        <v>-8.9731428380933065E-2</v>
      </c>
      <c r="R103">
        <f t="shared" si="40"/>
        <v>0.15065165468565764</v>
      </c>
      <c r="S103">
        <f t="shared" si="40"/>
        <v>0.17773614268647653</v>
      </c>
      <c r="T103">
        <f t="shared" si="40"/>
        <v>-0.1151482977848732</v>
      </c>
      <c r="U103">
        <f t="shared" si="40"/>
        <v>-0.35497541829553253</v>
      </c>
      <c r="V103">
        <f t="shared" si="40"/>
        <v>-0.25798712810429097</v>
      </c>
      <c r="W103">
        <f t="shared" si="40"/>
        <v>-0.30440973631536178</v>
      </c>
      <c r="X103">
        <f t="shared" si="40"/>
        <v>0.4676077208438304</v>
      </c>
      <c r="Y103">
        <f t="shared" si="40"/>
        <v>0.11021547978759363</v>
      </c>
      <c r="Z103">
        <f t="shared" si="40"/>
        <v>0.18989562822426312</v>
      </c>
      <c r="AA103">
        <f t="shared" si="40"/>
        <v>-6.3504885383099785E-2</v>
      </c>
      <c r="AB103">
        <f t="shared" si="40"/>
        <v>-9.8337551850105642E-4</v>
      </c>
      <c r="AC103">
        <f t="shared" si="40"/>
        <v>0.1567363224312274</v>
      </c>
      <c r="AD103">
        <f t="shared" si="40"/>
        <v>-2.4803744121173845</v>
      </c>
      <c r="AE103">
        <f t="shared" si="40"/>
        <v>0.26572248670424486</v>
      </c>
      <c r="AF103">
        <f t="shared" si="40"/>
        <v>-9.4065561457940164E-2</v>
      </c>
      <c r="AG103">
        <f t="shared" si="40"/>
        <v>0.14336181943508597</v>
      </c>
      <c r="AH103">
        <f t="shared" si="40"/>
        <v>-1.2570560578437233</v>
      </c>
      <c r="AM103" s="14"/>
      <c r="AN103" s="14"/>
    </row>
    <row r="104" spans="1:42">
      <c r="AM104" s="14"/>
      <c r="AN104" s="14"/>
    </row>
    <row r="105" spans="1:42">
      <c r="AM105" s="14"/>
      <c r="AN105" s="14"/>
    </row>
    <row r="106" spans="1:42">
      <c r="A106" s="1" t="s">
        <v>14</v>
      </c>
      <c r="B106" s="15" t="s">
        <v>141</v>
      </c>
      <c r="C106" s="1"/>
      <c r="D106" t="s">
        <v>127</v>
      </c>
      <c r="G106" s="3">
        <v>4.8775612374134358E-2</v>
      </c>
      <c r="H106" s="3">
        <v>0.15979013011993673</v>
      </c>
      <c r="I106" s="3">
        <v>1.5565741078901589</v>
      </c>
      <c r="J106" s="3">
        <v>97.950446456923927</v>
      </c>
      <c r="K106" s="3">
        <v>1.5507873676855103E-2</v>
      </c>
      <c r="L106" s="14">
        <v>2.1270000000000001E-2</v>
      </c>
      <c r="M106" s="14"/>
      <c r="N106" s="3">
        <v>0</v>
      </c>
      <c r="O106" s="3">
        <v>1.1339870581778639E-2</v>
      </c>
      <c r="P106" s="3">
        <v>6.2097837991274094E-2</v>
      </c>
      <c r="Q106">
        <v>15</v>
      </c>
      <c r="R106">
        <v>61</v>
      </c>
      <c r="S106" s="3">
        <v>3.2908687076222713E-3</v>
      </c>
      <c r="T106" s="3">
        <v>0.15982161368948042</v>
      </c>
      <c r="U106">
        <v>7</v>
      </c>
      <c r="V106">
        <v>14</v>
      </c>
      <c r="W106">
        <v>4</v>
      </c>
      <c r="X106">
        <v>2</v>
      </c>
      <c r="Y106">
        <v>9</v>
      </c>
      <c r="Z106">
        <v>11</v>
      </c>
      <c r="AA106" s="12">
        <v>9.4523546328303532</v>
      </c>
      <c r="AB106" s="9">
        <v>19.404823875457346</v>
      </c>
      <c r="AC106" s="12">
        <v>2.5189861874745567</v>
      </c>
      <c r="AD106" s="3">
        <v>3.4</v>
      </c>
      <c r="AE106" s="9">
        <f>0.896*AJ106*10000</f>
        <v>0</v>
      </c>
      <c r="AF106">
        <v>6</v>
      </c>
      <c r="AG106" s="4">
        <v>5.3</v>
      </c>
      <c r="AH106" s="4">
        <v>0.3</v>
      </c>
      <c r="AJ106" s="3"/>
      <c r="AM106" s="14"/>
      <c r="AN106" s="14"/>
    </row>
    <row r="107" spans="1:42">
      <c r="A107" s="1" t="s">
        <v>139</v>
      </c>
      <c r="B107" s="1">
        <v>229</v>
      </c>
      <c r="C107" s="1"/>
      <c r="E107" s="14">
        <v>0.27600000000000002</v>
      </c>
      <c r="F107" s="31">
        <v>-29.719000000000001</v>
      </c>
      <c r="G107" s="3">
        <v>4.5595463082510196E-3</v>
      </c>
      <c r="H107" s="3">
        <v>4.3072902289818714E-2</v>
      </c>
      <c r="I107" s="3">
        <v>1.1402826616318682</v>
      </c>
      <c r="J107" s="52">
        <v>93.303455834762914</v>
      </c>
      <c r="K107" s="3">
        <v>1.7624537890879262E-2</v>
      </c>
      <c r="L107" s="14">
        <v>3.1549999999999998</v>
      </c>
      <c r="M107" s="31">
        <v>11.322004111999998</v>
      </c>
      <c r="N107" s="3">
        <v>0</v>
      </c>
      <c r="O107" s="3">
        <v>1.9859885414769601E-2</v>
      </c>
      <c r="P107" s="3">
        <v>6.6007175015336636E-2</v>
      </c>
      <c r="Q107">
        <v>24</v>
      </c>
      <c r="R107">
        <v>33</v>
      </c>
      <c r="S107" s="3">
        <v>7.5442464120721153E-3</v>
      </c>
      <c r="T107" s="3">
        <v>2.7064938984569427</v>
      </c>
      <c r="U107">
        <v>8</v>
      </c>
      <c r="V107">
        <v>38</v>
      </c>
      <c r="W107">
        <v>39</v>
      </c>
      <c r="X107">
        <v>2</v>
      </c>
      <c r="Y107">
        <v>5</v>
      </c>
      <c r="Z107">
        <v>16</v>
      </c>
      <c r="AA107" s="12">
        <v>12.439187619782174</v>
      </c>
      <c r="AB107" s="9">
        <v>19.39158859803122</v>
      </c>
      <c r="AC107" s="12">
        <v>1.8912780366251813</v>
      </c>
      <c r="AD107" s="3">
        <v>2.2000000000000002</v>
      </c>
      <c r="AE107" s="9">
        <f>0.896*AJ107*10000</f>
        <v>0</v>
      </c>
      <c r="AF107">
        <v>6</v>
      </c>
      <c r="AG107" s="4">
        <v>4.4000000000000004</v>
      </c>
      <c r="AH107" s="4">
        <v>0.7</v>
      </c>
      <c r="AJ107" s="3"/>
      <c r="AK107" s="14"/>
      <c r="AM107" s="14"/>
      <c r="AN107" s="14"/>
    </row>
    <row r="108" spans="1:42">
      <c r="AM108" s="14"/>
      <c r="AN108" s="14"/>
    </row>
    <row r="109" spans="1:42">
      <c r="AM109" s="14"/>
      <c r="AN109" s="14"/>
    </row>
    <row r="110" spans="1:42">
      <c r="AM110" s="14"/>
      <c r="AN110" s="14"/>
    </row>
    <row r="111" spans="1:42">
      <c r="AM111" s="14"/>
      <c r="AN111" s="14"/>
    </row>
    <row r="112" spans="1:42">
      <c r="AM112" s="14"/>
      <c r="AN112" s="14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9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9" sqref="G9"/>
    </sheetView>
  </sheetViews>
  <sheetFormatPr defaultRowHeight="12.75"/>
  <cols>
    <col min="1" max="1" width="15.7109375" customWidth="1"/>
    <col min="2" max="2" width="14.140625" customWidth="1"/>
    <col min="3" max="3" width="6.85546875" customWidth="1"/>
    <col min="4" max="5" width="6.5703125" customWidth="1"/>
    <col min="6" max="14" width="7" customWidth="1"/>
    <col min="15" max="15" width="6" customWidth="1"/>
    <col min="16" max="22" width="6.140625" customWidth="1"/>
    <col min="23" max="23" width="6.7109375" customWidth="1"/>
    <col min="24" max="24" width="6.140625" customWidth="1"/>
    <col min="26" max="26" width="6.5703125" customWidth="1"/>
    <col min="28" max="28" width="7.5703125" customWidth="1"/>
    <col min="29" max="32" width="6.140625" customWidth="1"/>
    <col min="33" max="34" width="6.5703125" customWidth="1"/>
  </cols>
  <sheetData>
    <row r="1" spans="1:44">
      <c r="F1" s="10">
        <v>11</v>
      </c>
      <c r="G1" s="10">
        <v>12</v>
      </c>
      <c r="H1" s="10">
        <v>13</v>
      </c>
      <c r="I1" s="10">
        <v>14</v>
      </c>
      <c r="J1" s="10">
        <v>15</v>
      </c>
      <c r="K1" s="10">
        <v>16</v>
      </c>
      <c r="L1" s="10">
        <v>19</v>
      </c>
      <c r="M1" s="10">
        <v>20</v>
      </c>
      <c r="N1" s="10">
        <v>22</v>
      </c>
      <c r="O1" s="10">
        <v>23</v>
      </c>
      <c r="P1" s="10">
        <v>24</v>
      </c>
      <c r="Q1" s="10">
        <v>25</v>
      </c>
      <c r="R1" s="10">
        <v>26</v>
      </c>
      <c r="S1" s="10">
        <v>27</v>
      </c>
      <c r="T1" s="10">
        <v>28</v>
      </c>
      <c r="U1" s="10">
        <v>29</v>
      </c>
      <c r="V1" s="10">
        <v>30</v>
      </c>
      <c r="W1" s="10">
        <v>37</v>
      </c>
      <c r="X1" s="10">
        <v>38</v>
      </c>
      <c r="Y1" s="10">
        <v>39</v>
      </c>
      <c r="Z1" s="10">
        <v>40</v>
      </c>
      <c r="AA1" s="10">
        <v>41</v>
      </c>
      <c r="AB1" s="10">
        <v>42</v>
      </c>
      <c r="AC1" s="10">
        <v>56</v>
      </c>
      <c r="AD1" s="10">
        <v>82</v>
      </c>
      <c r="AE1" s="10">
        <v>90</v>
      </c>
      <c r="AF1" s="10">
        <v>92</v>
      </c>
    </row>
    <row r="2" spans="1:44">
      <c r="D2" t="s">
        <v>146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72</v>
      </c>
      <c r="L2" s="2" t="s">
        <v>1</v>
      </c>
      <c r="M2" s="2" t="s">
        <v>1</v>
      </c>
      <c r="N2" s="2" t="s">
        <v>1</v>
      </c>
      <c r="O2" s="10" t="s">
        <v>74</v>
      </c>
      <c r="P2" s="10" t="s">
        <v>74</v>
      </c>
      <c r="Q2" s="2" t="s">
        <v>1</v>
      </c>
      <c r="R2" s="2" t="s">
        <v>1</v>
      </c>
      <c r="S2" s="10" t="s">
        <v>74</v>
      </c>
      <c r="T2" s="10" t="s">
        <v>74</v>
      </c>
      <c r="U2" s="10" t="s">
        <v>74</v>
      </c>
      <c r="V2" s="10" t="s">
        <v>74</v>
      </c>
      <c r="W2" t="s">
        <v>74</v>
      </c>
      <c r="X2" t="s">
        <v>74</v>
      </c>
      <c r="Y2" s="11" t="s">
        <v>74</v>
      </c>
      <c r="Z2" t="s">
        <v>74</v>
      </c>
      <c r="AA2" s="2" t="s">
        <v>74</v>
      </c>
      <c r="AB2" t="s">
        <v>74</v>
      </c>
      <c r="AC2" t="s">
        <v>74</v>
      </c>
      <c r="AD2" t="s">
        <v>74</v>
      </c>
      <c r="AE2" t="s">
        <v>74</v>
      </c>
      <c r="AF2" t="s">
        <v>74</v>
      </c>
      <c r="AH2" t="s">
        <v>0</v>
      </c>
    </row>
    <row r="3" spans="1:44">
      <c r="C3" t="s">
        <v>143</v>
      </c>
      <c r="D3" t="s">
        <v>144</v>
      </c>
      <c r="E3" t="s">
        <v>142</v>
      </c>
      <c r="F3" s="2" t="s">
        <v>58</v>
      </c>
      <c r="G3" s="2" t="s">
        <v>55</v>
      </c>
      <c r="H3" s="2" t="s">
        <v>2</v>
      </c>
      <c r="I3" s="2" t="s">
        <v>63</v>
      </c>
      <c r="J3" s="2" t="s">
        <v>60</v>
      </c>
      <c r="K3" s="2" t="s">
        <v>145</v>
      </c>
      <c r="L3" s="2" t="s">
        <v>46</v>
      </c>
      <c r="M3" s="2" t="s">
        <v>4</v>
      </c>
      <c r="N3" s="2" t="s">
        <v>66</v>
      </c>
      <c r="O3" s="2" t="s">
        <v>68</v>
      </c>
      <c r="P3" s="2" t="s">
        <v>6</v>
      </c>
      <c r="Q3" s="2" t="s">
        <v>56</v>
      </c>
      <c r="R3" s="2" t="s">
        <v>8</v>
      </c>
      <c r="S3" s="2" t="s">
        <v>5</v>
      </c>
      <c r="T3" s="2" t="s">
        <v>59</v>
      </c>
      <c r="U3" s="2" t="s">
        <v>7</v>
      </c>
      <c r="V3" s="2" t="s">
        <v>69</v>
      </c>
      <c r="W3" s="2" t="s">
        <v>62</v>
      </c>
      <c r="X3" s="2" t="s">
        <v>64</v>
      </c>
      <c r="Y3" s="2" t="s">
        <v>75</v>
      </c>
      <c r="Z3" s="2" t="s">
        <v>70</v>
      </c>
      <c r="AA3" s="2" t="s">
        <v>76</v>
      </c>
      <c r="AB3" s="2" t="s">
        <v>57</v>
      </c>
      <c r="AC3" s="2" t="s">
        <v>77</v>
      </c>
      <c r="AD3" s="2" t="s">
        <v>61</v>
      </c>
      <c r="AE3" s="2" t="s">
        <v>65</v>
      </c>
      <c r="AF3" s="2" t="s">
        <v>67</v>
      </c>
      <c r="AH3" t="s">
        <v>3</v>
      </c>
    </row>
    <row r="4" spans="1:44">
      <c r="A4" s="15" t="s">
        <v>131</v>
      </c>
      <c r="C4">
        <v>-27.154129032258062</v>
      </c>
      <c r="D4" s="3">
        <v>12.230570036714285</v>
      </c>
      <c r="E4" s="8">
        <v>0.62151935483870968</v>
      </c>
      <c r="F4" s="3">
        <v>0.59041387488731123</v>
      </c>
      <c r="G4" s="3">
        <v>2.354056672863361</v>
      </c>
      <c r="H4" s="3">
        <v>17.107977791505533</v>
      </c>
      <c r="I4" s="3">
        <v>62.554989476363758</v>
      </c>
      <c r="J4" s="3">
        <v>0.1313968797220863</v>
      </c>
      <c r="K4" s="3">
        <v>2.227855806451613</v>
      </c>
      <c r="L4" s="3">
        <v>3.7836231169643315</v>
      </c>
      <c r="M4" s="3">
        <v>0.90902596666820323</v>
      </c>
      <c r="N4" s="3">
        <v>0.81384614263832145</v>
      </c>
      <c r="O4" s="16">
        <v>131.03225806451613</v>
      </c>
      <c r="P4" s="16">
        <v>124.12903225806451</v>
      </c>
      <c r="Q4" s="3">
        <v>9.2139280660639339E-2</v>
      </c>
      <c r="R4" s="3">
        <v>5.8277320089343734</v>
      </c>
      <c r="S4" s="16">
        <v>18.419354838709676</v>
      </c>
      <c r="T4" s="16">
        <v>67.064516129032256</v>
      </c>
      <c r="U4" s="16">
        <v>61.903225806451616</v>
      </c>
      <c r="V4" s="16">
        <v>201.19354838709677</v>
      </c>
      <c r="W4" s="16">
        <v>166.2258064516129</v>
      </c>
      <c r="X4" s="16">
        <v>136.32258064516128</v>
      </c>
      <c r="Y4" s="3"/>
      <c r="Z4" s="16">
        <v>151.38709677419354</v>
      </c>
      <c r="AA4" s="3"/>
      <c r="AB4" s="3">
        <v>0.88225806451612898</v>
      </c>
      <c r="AC4" s="16">
        <v>7933.6088985166016</v>
      </c>
      <c r="AD4" s="4">
        <v>19.258064516129032</v>
      </c>
      <c r="AE4" s="4">
        <v>12.274193548387096</v>
      </c>
      <c r="AF4" s="4">
        <v>2.8354838709677428</v>
      </c>
      <c r="AG4" s="3"/>
      <c r="AH4" s="3">
        <v>0.88544742170944213</v>
      </c>
    </row>
    <row r="5" spans="1:44">
      <c r="A5" s="15" t="s">
        <v>134</v>
      </c>
      <c r="C5">
        <v>-26.557857142857138</v>
      </c>
      <c r="D5">
        <v>-6.3571428571428559</v>
      </c>
      <c r="E5" s="8">
        <v>0.56918666666666673</v>
      </c>
      <c r="F5" s="3">
        <v>0.7595161253758701</v>
      </c>
      <c r="G5" s="3">
        <v>2.407050751229431</v>
      </c>
      <c r="H5" s="3">
        <v>18.614307291429178</v>
      </c>
      <c r="I5" s="3">
        <v>62.511644890737273</v>
      </c>
      <c r="J5" s="3">
        <v>0.19036831005905752</v>
      </c>
      <c r="K5" s="14">
        <v>3.5219333333333339E-2</v>
      </c>
      <c r="L5" s="3">
        <v>3.3252664366635156</v>
      </c>
      <c r="M5" s="3">
        <v>0.92510894644083974</v>
      </c>
      <c r="N5" s="3">
        <v>0.86061366774558756</v>
      </c>
      <c r="O5" s="16">
        <v>122.9375</v>
      </c>
      <c r="P5" s="16">
        <v>91.875</v>
      </c>
      <c r="Q5" s="3">
        <v>5.9492301761428217E-2</v>
      </c>
      <c r="R5" s="3">
        <v>6.7269038870884339</v>
      </c>
      <c r="S5" s="16">
        <v>19.8125</v>
      </c>
      <c r="T5" s="16">
        <v>52.375</v>
      </c>
      <c r="U5" s="16">
        <v>28.25</v>
      </c>
      <c r="V5" s="16">
        <v>176.5</v>
      </c>
      <c r="W5" s="16">
        <v>152.8125</v>
      </c>
      <c r="X5" s="16">
        <v>109.5625</v>
      </c>
      <c r="Y5" s="3"/>
      <c r="Z5" s="16">
        <v>164.6875</v>
      </c>
      <c r="AA5" s="3"/>
      <c r="AB5" s="3">
        <v>0.62812500000000004</v>
      </c>
      <c r="AC5" s="16">
        <v>687.94160583941618</v>
      </c>
      <c r="AD5" s="4">
        <v>21.4375</v>
      </c>
      <c r="AE5" s="4">
        <v>14.025</v>
      </c>
      <c r="AF5" s="4">
        <v>2.5499999999999998</v>
      </c>
      <c r="AH5" s="3">
        <v>7.6779197080291975E-2</v>
      </c>
    </row>
    <row r="6" spans="1:44">
      <c r="A6" s="15" t="s">
        <v>132</v>
      </c>
      <c r="E6">
        <v>0.6205857142857143</v>
      </c>
      <c r="F6" s="3">
        <v>0.7149115285925276</v>
      </c>
      <c r="G6" s="3">
        <v>2.2501005676355859</v>
      </c>
      <c r="H6" s="3">
        <v>20.220993543488788</v>
      </c>
      <c r="I6" s="3">
        <v>58.480955571866858</v>
      </c>
      <c r="J6" s="3">
        <v>0.23049659428446118</v>
      </c>
      <c r="K6" s="14">
        <v>7.2103809523809514E-2</v>
      </c>
      <c r="L6" s="3">
        <v>3.9015652812629149</v>
      </c>
      <c r="M6" s="3">
        <v>1.3812082265769836</v>
      </c>
      <c r="N6" s="3">
        <v>1.0830881597565378</v>
      </c>
      <c r="O6" s="16">
        <v>151.95238095238096</v>
      </c>
      <c r="P6" s="16">
        <v>87.428571428571431</v>
      </c>
      <c r="Q6" s="3">
        <v>6.4579408796674745E-2</v>
      </c>
      <c r="R6" s="3">
        <v>6.7987892885930403</v>
      </c>
      <c r="S6" s="16">
        <v>18.047619047619047</v>
      </c>
      <c r="T6" s="16">
        <v>42.285714285714285</v>
      </c>
      <c r="U6" s="16">
        <v>32</v>
      </c>
      <c r="V6" s="16">
        <v>148.1904761904762</v>
      </c>
      <c r="W6" s="16">
        <v>165.28571428571428</v>
      </c>
      <c r="X6" s="16">
        <v>117.80952380952381</v>
      </c>
      <c r="Y6" s="3"/>
      <c r="Z6" s="16">
        <v>187.85714285714286</v>
      </c>
      <c r="AA6" s="3"/>
      <c r="AB6" s="3">
        <v>0.61904761904761896</v>
      </c>
      <c r="AC6" s="16">
        <v>726.4663357664233</v>
      </c>
      <c r="AD6" s="4">
        <v>19.285714285714285</v>
      </c>
      <c r="AE6" s="4">
        <v>14.404761904761907</v>
      </c>
      <c r="AF6" s="4">
        <v>3.3095238095238093</v>
      </c>
      <c r="AG6" s="3"/>
      <c r="AH6" s="3">
        <v>8.1078832116788332E-2</v>
      </c>
    </row>
    <row r="7" spans="1:44">
      <c r="A7" s="15" t="s">
        <v>133</v>
      </c>
      <c r="E7">
        <v>1.0203142857142857</v>
      </c>
      <c r="F7" s="3">
        <v>9.9165642229067791E-2</v>
      </c>
      <c r="G7" s="3">
        <v>0.4977079039552742</v>
      </c>
      <c r="H7" s="3">
        <v>12.316217213182165</v>
      </c>
      <c r="I7" s="3">
        <v>79.815217070839353</v>
      </c>
      <c r="J7" s="3">
        <v>3.7003236576679234E-2</v>
      </c>
      <c r="K7" s="14">
        <v>7.8374285714285716E-2</v>
      </c>
      <c r="L7" s="3">
        <v>2.2253378548327083</v>
      </c>
      <c r="M7" s="3">
        <v>9.3697458707943781E-3</v>
      </c>
      <c r="N7" s="3">
        <v>0.61505162486581266</v>
      </c>
      <c r="O7" s="16">
        <v>144.28571428571428</v>
      </c>
      <c r="P7" s="16">
        <v>142.42857142857142</v>
      </c>
      <c r="Q7" s="3">
        <v>8.4777152835245496E-3</v>
      </c>
      <c r="R7" s="3">
        <v>1.6641089829305256</v>
      </c>
      <c r="S7" s="16">
        <v>2.6428571428571428</v>
      </c>
      <c r="T7" s="16">
        <v>33.285714285714285</v>
      </c>
      <c r="U7" s="16">
        <v>26.142857142857142</v>
      </c>
      <c r="V7" s="16">
        <v>47.857142857142854</v>
      </c>
      <c r="W7" s="16">
        <v>135.28571428571428</v>
      </c>
      <c r="X7" s="16">
        <v>51.714285714285715</v>
      </c>
      <c r="Y7" s="3"/>
      <c r="Z7" s="16">
        <v>147.28571428571428</v>
      </c>
      <c r="AA7" s="3"/>
      <c r="AB7" s="3">
        <v>0.5</v>
      </c>
      <c r="AC7" s="16">
        <v>1444.6416350364964</v>
      </c>
      <c r="AD7" s="4">
        <v>23.428571428571427</v>
      </c>
      <c r="AE7" s="4">
        <v>10.842857142857143</v>
      </c>
      <c r="AF7" s="4">
        <v>3.4571428571428564</v>
      </c>
      <c r="AG7" s="3"/>
      <c r="AH7" s="3">
        <v>0.1612323253388947</v>
      </c>
    </row>
    <row r="8" spans="1:44">
      <c r="A8" s="15"/>
      <c r="F8" s="3"/>
      <c r="G8" s="3"/>
      <c r="H8" s="3"/>
      <c r="I8" s="3"/>
      <c r="J8" s="3"/>
      <c r="L8" s="3"/>
      <c r="M8" s="3"/>
      <c r="N8" s="3"/>
      <c r="O8" s="16"/>
      <c r="P8" s="16"/>
      <c r="Q8" s="3"/>
      <c r="R8" s="3"/>
      <c r="S8" s="16"/>
      <c r="T8" s="16"/>
      <c r="U8" s="16"/>
      <c r="V8" s="16"/>
      <c r="W8" s="16"/>
      <c r="X8" s="16"/>
      <c r="Y8" s="3"/>
      <c r="Z8" s="16"/>
      <c r="AA8" s="3"/>
      <c r="AB8" s="3"/>
      <c r="AC8" s="16"/>
      <c r="AD8" s="4"/>
      <c r="AE8" s="4"/>
      <c r="AF8" s="4"/>
      <c r="AG8" s="3"/>
      <c r="AH8" s="3"/>
    </row>
    <row r="9" spans="1:44">
      <c r="A9" s="15" t="s">
        <v>135</v>
      </c>
      <c r="E9" s="27"/>
      <c r="F9" s="27">
        <v>0.59981756149952903</v>
      </c>
      <c r="G9" s="27">
        <v>2.1175645859047978</v>
      </c>
      <c r="H9" s="27">
        <v>17.688121433095663</v>
      </c>
      <c r="I9" s="27">
        <v>63.363131835917443</v>
      </c>
      <c r="J9" s="27">
        <v>0.16077634058619766</v>
      </c>
      <c r="K9" s="27"/>
      <c r="L9" s="27">
        <v>3.536668288834433</v>
      </c>
      <c r="M9" s="27">
        <v>0.93744121282156112</v>
      </c>
      <c r="N9" s="27">
        <v>0.87154479462079459</v>
      </c>
      <c r="O9" s="29">
        <v>135.72743381502343</v>
      </c>
      <c r="P9" s="29">
        <v>111.84484695909428</v>
      </c>
      <c r="Q9" s="27">
        <v>6.831293115998191E-2</v>
      </c>
      <c r="R9" s="27">
        <v>5.8155567056052071</v>
      </c>
      <c r="S9" s="29">
        <v>17.157771282547269</v>
      </c>
      <c r="T9" s="29">
        <v>55.058336177959838</v>
      </c>
      <c r="U9" s="29">
        <v>43.829052170450019</v>
      </c>
      <c r="V9" s="29">
        <v>161.08498795774781</v>
      </c>
      <c r="W9" s="29">
        <v>158.94227186095466</v>
      </c>
      <c r="X9" s="29">
        <v>116.934501289564</v>
      </c>
      <c r="Y9" s="27"/>
      <c r="Z9" s="29">
        <v>162.51767579791772</v>
      </c>
      <c r="AA9" s="27"/>
      <c r="AB9" s="27">
        <v>0.76703000843905877</v>
      </c>
      <c r="AC9" s="29">
        <v>3750.9018180676562</v>
      </c>
      <c r="AD9" s="30">
        <v>20.049151590146213</v>
      </c>
      <c r="AE9" s="30">
        <v>13.013629079668503</v>
      </c>
      <c r="AF9" s="30">
        <v>2.9690741688949585</v>
      </c>
      <c r="AG9" s="28"/>
      <c r="AH9" s="27">
        <v>0.41862743505219385</v>
      </c>
      <c r="AI9" s="28"/>
      <c r="AJ9" s="28"/>
      <c r="AK9" s="28"/>
      <c r="AL9" s="28"/>
      <c r="AM9" s="28"/>
      <c r="AN9" s="28"/>
      <c r="AO9" s="28"/>
      <c r="AP9" s="28"/>
      <c r="AQ9" s="28"/>
      <c r="AR9" s="28"/>
    </row>
  </sheetData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AM10"/>
  <sheetViews>
    <sheetView workbookViewId="0">
      <selection activeCell="A29" sqref="A29"/>
    </sheetView>
  </sheetViews>
  <sheetFormatPr defaultRowHeight="12.75"/>
  <sheetData>
    <row r="3" spans="1:39" ht="14.25">
      <c r="A3" s="47"/>
      <c r="B3" s="47"/>
      <c r="C3" t="s">
        <v>243</v>
      </c>
      <c r="D3" s="2" t="s">
        <v>244</v>
      </c>
      <c r="E3" t="s">
        <v>142</v>
      </c>
      <c r="F3" s="2" t="s">
        <v>58</v>
      </c>
      <c r="G3" s="2" t="s">
        <v>55</v>
      </c>
      <c r="H3" s="2" t="s">
        <v>2</v>
      </c>
      <c r="I3" s="2" t="s">
        <v>63</v>
      </c>
      <c r="J3" s="2" t="s">
        <v>60</v>
      </c>
      <c r="K3" s="46" t="s">
        <v>73</v>
      </c>
      <c r="L3" s="2" t="s">
        <v>46</v>
      </c>
      <c r="M3" s="2" t="s">
        <v>4</v>
      </c>
      <c r="N3" s="2" t="s">
        <v>66</v>
      </c>
      <c r="O3" s="2" t="s">
        <v>68</v>
      </c>
      <c r="P3" s="2" t="s">
        <v>6</v>
      </c>
      <c r="Q3" s="2" t="s">
        <v>56</v>
      </c>
      <c r="R3" s="2" t="s">
        <v>8</v>
      </c>
      <c r="S3" s="2" t="s">
        <v>5</v>
      </c>
      <c r="T3" s="2" t="s">
        <v>59</v>
      </c>
      <c r="U3" s="2" t="s">
        <v>7</v>
      </c>
      <c r="V3" s="2" t="s">
        <v>69</v>
      </c>
      <c r="W3" s="2" t="s">
        <v>62</v>
      </c>
      <c r="X3" s="2" t="s">
        <v>64</v>
      </c>
      <c r="Y3" s="2" t="s">
        <v>75</v>
      </c>
      <c r="Z3" s="2" t="s">
        <v>70</v>
      </c>
      <c r="AA3" s="2" t="s">
        <v>76</v>
      </c>
      <c r="AB3" s="2" t="s">
        <v>57</v>
      </c>
      <c r="AC3" s="2" t="s">
        <v>77</v>
      </c>
      <c r="AD3" s="2" t="s">
        <v>61</v>
      </c>
      <c r="AE3" s="2" t="s">
        <v>65</v>
      </c>
      <c r="AF3" s="2" t="s">
        <v>67</v>
      </c>
      <c r="AG3" s="28"/>
      <c r="AH3" s="48"/>
      <c r="AI3" s="28"/>
      <c r="AK3" s="14"/>
    </row>
    <row r="4" spans="1:39">
      <c r="A4" s="15"/>
      <c r="B4" s="15"/>
      <c r="D4" s="32"/>
      <c r="E4">
        <v>6</v>
      </c>
      <c r="F4" s="10">
        <v>11</v>
      </c>
      <c r="G4" s="10">
        <v>12</v>
      </c>
      <c r="H4" s="10">
        <v>13</v>
      </c>
      <c r="I4" s="10">
        <v>14</v>
      </c>
      <c r="J4" s="10">
        <v>15</v>
      </c>
      <c r="K4" s="59">
        <v>16</v>
      </c>
      <c r="L4" s="10">
        <v>19</v>
      </c>
      <c r="M4" s="10">
        <v>20</v>
      </c>
      <c r="N4" s="10">
        <v>22</v>
      </c>
      <c r="O4" s="10">
        <v>23</v>
      </c>
      <c r="P4" s="10">
        <v>24</v>
      </c>
      <c r="Q4" s="10">
        <v>25</v>
      </c>
      <c r="R4" s="10">
        <v>26</v>
      </c>
      <c r="S4" s="10">
        <v>27</v>
      </c>
      <c r="T4" s="10">
        <v>28</v>
      </c>
      <c r="U4" s="10">
        <v>29</v>
      </c>
      <c r="V4" s="10">
        <v>30</v>
      </c>
      <c r="W4" s="10">
        <v>37</v>
      </c>
      <c r="X4" s="10">
        <v>38</v>
      </c>
      <c r="Y4" s="10">
        <v>39</v>
      </c>
      <c r="Z4" s="10">
        <v>40</v>
      </c>
      <c r="AA4" s="10">
        <v>41</v>
      </c>
      <c r="AB4" s="10">
        <v>42</v>
      </c>
      <c r="AC4" s="10">
        <v>56</v>
      </c>
      <c r="AD4" s="10">
        <v>82</v>
      </c>
      <c r="AE4" s="10">
        <v>90</v>
      </c>
      <c r="AF4" s="10">
        <v>92</v>
      </c>
      <c r="AH4" s="3"/>
      <c r="AK4" s="14"/>
    </row>
    <row r="5" spans="1:39">
      <c r="A5" s="15" t="s">
        <v>148</v>
      </c>
      <c r="B5" s="15"/>
      <c r="C5">
        <v>-29.9</v>
      </c>
      <c r="D5">
        <v>-25</v>
      </c>
      <c r="E5">
        <v>9.68</v>
      </c>
      <c r="F5">
        <v>0.38</v>
      </c>
      <c r="G5">
        <v>1.54</v>
      </c>
      <c r="H5">
        <v>12.3</v>
      </c>
      <c r="I5">
        <v>49.3</v>
      </c>
      <c r="J5">
        <v>0.11</v>
      </c>
      <c r="K5">
        <v>5.35</v>
      </c>
      <c r="L5">
        <v>3.35</v>
      </c>
      <c r="M5">
        <v>1.05</v>
      </c>
      <c r="N5">
        <v>0.71</v>
      </c>
      <c r="O5">
        <v>160</v>
      </c>
      <c r="P5">
        <v>66.400000000000006</v>
      </c>
      <c r="Q5">
        <v>4.2000000000000003E-2</v>
      </c>
      <c r="R5">
        <v>9.34</v>
      </c>
      <c r="S5">
        <v>46.8</v>
      </c>
      <c r="T5">
        <v>99.5</v>
      </c>
      <c r="U5">
        <v>60.2</v>
      </c>
      <c r="V5">
        <v>64.099999999999994</v>
      </c>
      <c r="W5">
        <v>126</v>
      </c>
      <c r="X5">
        <v>75</v>
      </c>
      <c r="Y5">
        <v>40.6</v>
      </c>
      <c r="Z5">
        <v>165</v>
      </c>
      <c r="AA5">
        <v>11.4</v>
      </c>
      <c r="AB5">
        <v>134</v>
      </c>
      <c r="AC5">
        <v>397</v>
      </c>
      <c r="AD5">
        <v>27.9</v>
      </c>
      <c r="AE5">
        <v>10.5</v>
      </c>
      <c r="AF5">
        <v>48.8</v>
      </c>
      <c r="AH5" s="3"/>
      <c r="AI5" s="14">
        <v>4.4967880085653106E-3</v>
      </c>
      <c r="AJ5" s="56">
        <v>1.6056338028169015E-3</v>
      </c>
      <c r="AK5" s="14">
        <v>0.28078817733990147</v>
      </c>
      <c r="AL5" s="14">
        <v>-2.7943534973826027</v>
      </c>
      <c r="AM5" s="14">
        <v>-0.55162118224072154</v>
      </c>
    </row>
    <row r="6" spans="1:39">
      <c r="A6" s="15" t="s">
        <v>246</v>
      </c>
      <c r="C6" s="14">
        <v>0.9077302118171684</v>
      </c>
      <c r="D6" s="14">
        <v>-0.50712030344240011</v>
      </c>
      <c r="E6" s="13">
        <v>7.2028236914600516E-2</v>
      </c>
      <c r="F6" s="14">
        <v>1.4830447259708064</v>
      </c>
      <c r="G6" s="14">
        <v>1.4974108478055819</v>
      </c>
      <c r="H6" s="14">
        <v>1.4212056698612376</v>
      </c>
      <c r="I6" s="14">
        <v>1.2711376530879606</v>
      </c>
      <c r="J6" s="14">
        <v>1.1859883345572524</v>
      </c>
      <c r="K6" s="14">
        <v>0.3985702803738318</v>
      </c>
      <c r="L6" s="14">
        <v>1.1449688406308289</v>
      </c>
      <c r="M6" s="14">
        <v>0.82198413771065182</v>
      </c>
      <c r="N6" s="14">
        <v>1.1689148952894828</v>
      </c>
      <c r="O6" s="14">
        <v>0.8839583333333334</v>
      </c>
      <c r="P6" s="14">
        <v>2.0205823293172687</v>
      </c>
      <c r="Q6" s="14">
        <v>2.2035264463597355</v>
      </c>
      <c r="R6" s="14">
        <v>0.62162973483799411</v>
      </c>
      <c r="S6" s="14">
        <v>0.4116809116809117</v>
      </c>
      <c r="T6" s="14">
        <v>0.70150753768844221</v>
      </c>
      <c r="U6" s="14">
        <v>1.0775193798449612</v>
      </c>
      <c r="V6" s="14">
        <v>2.9193967758710349</v>
      </c>
      <c r="W6" s="14">
        <v>1.3703703703703702</v>
      </c>
      <c r="X6" s="14">
        <v>1.236</v>
      </c>
      <c r="Y6" s="14">
        <v>0.76732051128170653</v>
      </c>
      <c r="Z6" s="14">
        <v>0.88049223493956363</v>
      </c>
      <c r="AA6" s="14">
        <v>1.3444660345617119</v>
      </c>
      <c r="AB6" s="14">
        <v>6.4303482587064666E-3</v>
      </c>
      <c r="AC6" s="14">
        <v>9.0459411425104346</v>
      </c>
      <c r="AD6" s="14">
        <v>0.72879330943847076</v>
      </c>
      <c r="AE6" s="14">
        <v>1.2082539682539681</v>
      </c>
      <c r="AF6" s="14">
        <v>5.8743169398907127E-2</v>
      </c>
      <c r="AH6" s="3"/>
      <c r="AI6" s="14">
        <f>Q6/R6</f>
        <v>3.5447571486167839</v>
      </c>
      <c r="AJ6" s="56">
        <v>1.1501829944846016E-4</v>
      </c>
      <c r="AK6" s="14">
        <v>1.752157038414053</v>
      </c>
      <c r="AL6" s="14">
        <f>LOG(AJ6)</f>
        <v>-3.9392330577573302</v>
      </c>
      <c r="AM6" s="14">
        <f>LOG(AK6)</f>
        <v>0.24357302755141072</v>
      </c>
    </row>
    <row r="7" spans="1:39">
      <c r="A7" s="15" t="s">
        <v>247</v>
      </c>
      <c r="C7" s="14">
        <v>0.888222646918299</v>
      </c>
      <c r="D7" s="14">
        <v>0.25428571428571423</v>
      </c>
      <c r="E7">
        <v>5.880027548209367E-2</v>
      </c>
      <c r="F7" s="14">
        <v>2.1234179637964541</v>
      </c>
      <c r="G7" s="14">
        <v>1.6603039779026387</v>
      </c>
      <c r="H7" s="14">
        <v>1.605812154769521</v>
      </c>
      <c r="I7" s="14">
        <v>1.2200620308247092</v>
      </c>
      <c r="J7" s="14">
        <v>1.8365970225867061</v>
      </c>
      <c r="K7" s="14">
        <v>6.5830529595015588E-3</v>
      </c>
      <c r="L7" s="14">
        <v>1.0587913032162437</v>
      </c>
      <c r="M7" s="14">
        <v>0.93907322364899415</v>
      </c>
      <c r="N7" s="14">
        <v>1.2871099385857396</v>
      </c>
      <c r="O7" s="14">
        <v>0.81333333333333324</v>
      </c>
      <c r="P7" s="14">
        <v>1.4146586345381524</v>
      </c>
      <c r="Q7" s="14">
        <v>1.5056919991670303</v>
      </c>
      <c r="R7" s="14">
        <v>0.76709950449482855</v>
      </c>
      <c r="S7" s="14">
        <v>0.44159544159544167</v>
      </c>
      <c r="T7" s="14">
        <v>0.55209380234505856</v>
      </c>
      <c r="U7" s="14">
        <v>0.49612403100775193</v>
      </c>
      <c r="V7" s="14">
        <v>2.934997399895996</v>
      </c>
      <c r="W7" s="14">
        <v>1.288888888888889</v>
      </c>
      <c r="X7" s="14">
        <v>1.5484444444444445</v>
      </c>
      <c r="Y7" s="14">
        <v>0.86396294190169665</v>
      </c>
      <c r="Z7" s="14">
        <v>0.99773825579689912</v>
      </c>
      <c r="AA7" s="14">
        <v>1.434618154763623</v>
      </c>
      <c r="AB7" s="14">
        <v>3.3084577114427852E-3</v>
      </c>
      <c r="AC7" s="14">
        <v>1.8438368346540663</v>
      </c>
      <c r="AD7" s="14">
        <v>0.80525686977299882</v>
      </c>
      <c r="AE7" s="14">
        <v>1.391111111111111</v>
      </c>
      <c r="AF7" s="14">
        <v>5.5327868852459022E-2</v>
      </c>
      <c r="AH7" s="3"/>
      <c r="AI7" s="14">
        <f>Q7/R7</f>
        <v>1.962837924342814</v>
      </c>
      <c r="AJ7" s="56">
        <v>1.1146042088214807E-4</v>
      </c>
      <c r="AK7" s="14">
        <v>1.6605089005389961</v>
      </c>
      <c r="AL7" s="14">
        <f>LOG(AJ7)</f>
        <v>-3.9528793213511508</v>
      </c>
      <c r="AM7" s="14">
        <f>LOG(AK7)</f>
        <v>0.22024120781432716</v>
      </c>
    </row>
    <row r="8" spans="1:39">
      <c r="A8" s="15" t="s">
        <v>248</v>
      </c>
      <c r="E8">
        <f>LOG(E6)</f>
        <v>-1.14249721562219</v>
      </c>
      <c r="F8">
        <f t="shared" ref="F8:AF9" si="0">LOG(F6)</f>
        <v>0.17115424876905355</v>
      </c>
      <c r="G8">
        <f t="shared" si="0"/>
        <v>0.1753409749954663</v>
      </c>
      <c r="H8">
        <f t="shared" si="0"/>
        <v>0.15265693142673081</v>
      </c>
      <c r="I8">
        <f t="shared" si="0"/>
        <v>0.10419258339387349</v>
      </c>
      <c r="J8">
        <f t="shared" si="0"/>
        <v>7.4080417306211718E-2</v>
      </c>
      <c r="K8">
        <f t="shared" si="0"/>
        <v>-0.39949508785040505</v>
      </c>
      <c r="L8">
        <f t="shared" si="0"/>
        <v>5.8793667875710644E-2</v>
      </c>
      <c r="M8">
        <f t="shared" si="0"/>
        <v>-8.5136563203506016E-2</v>
      </c>
      <c r="N8">
        <f t="shared" si="0"/>
        <v>6.7782892811443868E-2</v>
      </c>
      <c r="O8">
        <f t="shared" si="0"/>
        <v>-5.3568205608971312E-2</v>
      </c>
      <c r="P8">
        <f t="shared" si="0"/>
        <v>0.30547655061620732</v>
      </c>
      <c r="Q8">
        <f t="shared" si="0"/>
        <v>0.34311826720771477</v>
      </c>
      <c r="R8">
        <f t="shared" si="0"/>
        <v>-0.20646821980688174</v>
      </c>
      <c r="S8">
        <f t="shared" si="0"/>
        <v>-0.3854392693732574</v>
      </c>
      <c r="T8">
        <f t="shared" si="0"/>
        <v>-0.15396765812256435</v>
      </c>
      <c r="U8">
        <f t="shared" si="0"/>
        <v>3.2425089954846081E-2</v>
      </c>
      <c r="V8">
        <f t="shared" si="0"/>
        <v>0.4652931240599405</v>
      </c>
      <c r="W8">
        <f t="shared" si="0"/>
        <v>0.13683795990800765</v>
      </c>
      <c r="X8">
        <f t="shared" si="0"/>
        <v>9.2018470752797024E-2</v>
      </c>
      <c r="Y8">
        <f t="shared" si="0"/>
        <v>-0.11502319249729726</v>
      </c>
      <c r="Z8">
        <f t="shared" si="0"/>
        <v>-5.5274469722563876E-2</v>
      </c>
      <c r="AA8">
        <f t="shared" si="0"/>
        <v>0.12854983505411346</v>
      </c>
      <c r="AB8">
        <f t="shared" si="0"/>
        <v>-2.1917655056545087</v>
      </c>
      <c r="AC8">
        <f t="shared" si="0"/>
        <v>0.95645375767851637</v>
      </c>
      <c r="AD8">
        <f t="shared" si="0"/>
        <v>-0.13739562298249294</v>
      </c>
      <c r="AE8">
        <f t="shared" si="0"/>
        <v>8.21582301614011E-2</v>
      </c>
      <c r="AF8">
        <f t="shared" si="0"/>
        <v>-1.2310426254788052</v>
      </c>
      <c r="AK8" s="14"/>
    </row>
    <row r="9" spans="1:39">
      <c r="A9" s="15" t="s">
        <v>249</v>
      </c>
      <c r="E9">
        <f>LOG(E7)</f>
        <v>-1.2306206392287444</v>
      </c>
      <c r="F9">
        <f t="shared" si="0"/>
        <v>0.32703548710266639</v>
      </c>
      <c r="G9">
        <f t="shared" si="0"/>
        <v>0.2201876084255282</v>
      </c>
      <c r="H9">
        <f t="shared" si="0"/>
        <v>0.20569474086892758</v>
      </c>
      <c r="I9">
        <f t="shared" si="0"/>
        <v>8.6381911789526949E-2</v>
      </c>
      <c r="J9">
        <f t="shared" si="0"/>
        <v>0.26401387592173181</v>
      </c>
      <c r="K9">
        <f t="shared" si="0"/>
        <v>-2.1815726510712548</v>
      </c>
      <c r="L9">
        <f t="shared" si="0"/>
        <v>2.4810365401593013E-2</v>
      </c>
      <c r="M9">
        <f t="shared" si="0"/>
        <v>-2.7300542572170509E-2</v>
      </c>
      <c r="N9">
        <f t="shared" si="0"/>
        <v>0.10961564378237802</v>
      </c>
      <c r="O9">
        <f t="shared" si="0"/>
        <v>-8.9731428380933065E-2</v>
      </c>
      <c r="P9">
        <f t="shared" si="0"/>
        <v>0.15065165468565764</v>
      </c>
      <c r="Q9">
        <f t="shared" si="0"/>
        <v>0.17773614268647653</v>
      </c>
      <c r="R9">
        <f t="shared" si="0"/>
        <v>-0.1151482977848732</v>
      </c>
      <c r="S9">
        <f t="shared" si="0"/>
        <v>-0.35497541829553253</v>
      </c>
      <c r="T9">
        <f t="shared" si="0"/>
        <v>-0.25798712810429097</v>
      </c>
      <c r="U9">
        <f t="shared" si="0"/>
        <v>-0.30440973631536178</v>
      </c>
      <c r="V9">
        <f t="shared" si="0"/>
        <v>0.4676077208438304</v>
      </c>
      <c r="W9">
        <f t="shared" si="0"/>
        <v>0.11021547978759363</v>
      </c>
      <c r="X9">
        <f t="shared" si="0"/>
        <v>0.18989562822426312</v>
      </c>
      <c r="Y9">
        <f t="shared" si="0"/>
        <v>-6.3504885383099785E-2</v>
      </c>
      <c r="Z9">
        <f t="shared" si="0"/>
        <v>-9.8337551850105642E-4</v>
      </c>
      <c r="AA9">
        <f t="shared" si="0"/>
        <v>0.1567363224312274</v>
      </c>
      <c r="AB9">
        <f t="shared" si="0"/>
        <v>-2.4803744121173845</v>
      </c>
      <c r="AC9">
        <f t="shared" si="0"/>
        <v>0.26572248670424486</v>
      </c>
      <c r="AD9">
        <f t="shared" si="0"/>
        <v>-9.4065561457940164E-2</v>
      </c>
      <c r="AE9">
        <f t="shared" si="0"/>
        <v>0.14336181943508597</v>
      </c>
      <c r="AF9">
        <f t="shared" si="0"/>
        <v>-1.2570560578437233</v>
      </c>
      <c r="AK9" s="14"/>
    </row>
    <row r="10" spans="1:39">
      <c r="AK10" s="14"/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85"/>
  <sheetViews>
    <sheetView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D53" sqref="D53:F53"/>
    </sheetView>
  </sheetViews>
  <sheetFormatPr defaultRowHeight="12.75"/>
  <cols>
    <col min="1" max="1" width="15.5703125" customWidth="1"/>
    <col min="15" max="15" width="7" customWidth="1"/>
    <col min="16" max="16" width="6.42578125" customWidth="1"/>
    <col min="17" max="17" width="6.5703125" customWidth="1"/>
    <col min="18" max="19" width="6.28515625" customWidth="1"/>
  </cols>
  <sheetData>
    <row r="1" spans="1:8">
      <c r="A1" s="17" t="s">
        <v>235</v>
      </c>
      <c r="B1" t="s">
        <v>74</v>
      </c>
    </row>
    <row r="2" spans="1:8">
      <c r="A2" t="s">
        <v>147</v>
      </c>
      <c r="B2" t="s">
        <v>64</v>
      </c>
      <c r="C2" t="s">
        <v>62</v>
      </c>
      <c r="D2" t="s">
        <v>75</v>
      </c>
      <c r="E2" t="s">
        <v>70</v>
      </c>
      <c r="F2" t="s">
        <v>76</v>
      </c>
    </row>
    <row r="3" spans="1:8">
      <c r="A3" t="s">
        <v>181</v>
      </c>
      <c r="B3" s="12">
        <v>109.76130661627467</v>
      </c>
      <c r="C3" s="9">
        <v>211.48877667600314</v>
      </c>
      <c r="D3" s="12">
        <v>32.206240519283533</v>
      </c>
      <c r="E3" s="9">
        <v>208.19032627468013</v>
      </c>
      <c r="F3" s="12">
        <v>19.200240608872871</v>
      </c>
      <c r="G3" s="1" t="s">
        <v>136</v>
      </c>
      <c r="H3" s="1">
        <v>92</v>
      </c>
    </row>
    <row r="4" spans="1:8">
      <c r="A4" t="s">
        <v>216</v>
      </c>
      <c r="B4" s="12">
        <v>94.607587457352949</v>
      </c>
      <c r="C4" s="9">
        <v>217.34572869541779</v>
      </c>
      <c r="D4" s="12">
        <v>34.722934850902021</v>
      </c>
      <c r="E4" s="9">
        <v>175.83622891397616</v>
      </c>
      <c r="F4" s="12">
        <v>18.870231510527763</v>
      </c>
      <c r="G4" s="1" t="s">
        <v>136</v>
      </c>
      <c r="H4" s="1">
        <v>99.5</v>
      </c>
    </row>
    <row r="5" spans="1:8">
      <c r="A5" t="s">
        <v>177</v>
      </c>
      <c r="B5" s="12">
        <v>84.644759871063386</v>
      </c>
      <c r="C5" s="9">
        <v>231.52061943760819</v>
      </c>
      <c r="D5" s="12">
        <v>28.62923345176894</v>
      </c>
      <c r="E5" s="9">
        <v>139.81132308652994</v>
      </c>
      <c r="F5" s="12">
        <v>18.363497906571229</v>
      </c>
      <c r="G5" s="1" t="s">
        <v>136</v>
      </c>
      <c r="H5" s="1">
        <v>104.25</v>
      </c>
    </row>
    <row r="6" spans="1:8">
      <c r="A6" t="s">
        <v>222</v>
      </c>
      <c r="B6" s="12">
        <v>76.310950006262942</v>
      </c>
      <c r="C6" s="9">
        <v>236.07533719463581</v>
      </c>
      <c r="D6" s="12">
        <v>31.112956416227377</v>
      </c>
      <c r="E6" s="9">
        <v>162.90444631233973</v>
      </c>
      <c r="F6" s="12">
        <v>19.403481300660403</v>
      </c>
      <c r="G6" s="15" t="s">
        <v>136</v>
      </c>
      <c r="H6" s="1">
        <v>112.5</v>
      </c>
    </row>
    <row r="7" spans="1:8">
      <c r="A7" t="s">
        <v>176</v>
      </c>
      <c r="B7" s="12">
        <v>76.680367811697195</v>
      </c>
      <c r="C7" s="9">
        <v>156.5154647773407</v>
      </c>
      <c r="D7" s="12">
        <v>33.263077168336999</v>
      </c>
      <c r="E7" s="9">
        <v>125.87995920929707</v>
      </c>
      <c r="F7" s="12">
        <v>12.712113015100471</v>
      </c>
      <c r="G7" s="1" t="s">
        <v>136</v>
      </c>
      <c r="H7" s="1">
        <v>117</v>
      </c>
    </row>
    <row r="8" spans="1:8">
      <c r="A8" t="s">
        <v>200</v>
      </c>
      <c r="B8" s="12">
        <v>67.45605850140997</v>
      </c>
      <c r="C8" s="9">
        <v>177.89551188759881</v>
      </c>
      <c r="D8" s="12">
        <v>23.254149397306627</v>
      </c>
      <c r="E8" s="9">
        <v>132.39850038941867</v>
      </c>
      <c r="F8" s="12">
        <v>13.087256733547582</v>
      </c>
      <c r="G8" s="1" t="s">
        <v>136</v>
      </c>
      <c r="H8" s="1">
        <v>134.5</v>
      </c>
    </row>
    <row r="9" spans="1:8">
      <c r="A9" t="s">
        <v>165</v>
      </c>
      <c r="B9" s="12">
        <v>151.310965754824</v>
      </c>
      <c r="C9" s="9">
        <v>162.37960126577494</v>
      </c>
      <c r="D9" s="12">
        <v>29.653794338520168</v>
      </c>
      <c r="E9" s="9">
        <v>123.83371310726589</v>
      </c>
      <c r="F9" s="12">
        <v>11.110849570791698</v>
      </c>
      <c r="G9" s="1" t="s">
        <v>136</v>
      </c>
      <c r="H9" s="1">
        <v>136</v>
      </c>
    </row>
    <row r="10" spans="1:8">
      <c r="A10" t="s">
        <v>167</v>
      </c>
      <c r="B10" s="12">
        <v>55.830638003619733</v>
      </c>
      <c r="C10" s="9">
        <v>181.08489088450037</v>
      </c>
      <c r="D10" s="12">
        <v>21.998107290940727</v>
      </c>
      <c r="E10" s="9">
        <v>127.8082758915936</v>
      </c>
      <c r="F10" s="12">
        <v>14.111054403043132</v>
      </c>
      <c r="G10" s="1" t="s">
        <v>136</v>
      </c>
      <c r="H10" s="1">
        <v>138</v>
      </c>
    </row>
    <row r="11" spans="1:8">
      <c r="A11" t="s">
        <v>221</v>
      </c>
      <c r="B11" s="12">
        <v>77.257842786938511</v>
      </c>
      <c r="C11" s="9">
        <v>216.22332518562561</v>
      </c>
      <c r="D11" s="12">
        <v>39.561440073761958</v>
      </c>
      <c r="E11" s="9">
        <v>262.59612315298165</v>
      </c>
      <c r="F11" s="12">
        <v>21.828505050874401</v>
      </c>
      <c r="G11" s="1" t="s">
        <v>136</v>
      </c>
      <c r="H11" s="1">
        <v>164.3</v>
      </c>
    </row>
    <row r="12" spans="1:8">
      <c r="A12" t="s">
        <v>212</v>
      </c>
      <c r="B12" s="12">
        <v>68.561926126562497</v>
      </c>
      <c r="C12" s="9">
        <v>176.45700270080863</v>
      </c>
      <c r="D12" s="12">
        <v>36.526131024333246</v>
      </c>
      <c r="E12" s="9">
        <v>153.60668450139391</v>
      </c>
      <c r="F12" s="12">
        <v>15.873116819907949</v>
      </c>
      <c r="G12" s="1" t="s">
        <v>136</v>
      </c>
      <c r="H12" s="1">
        <v>165.5</v>
      </c>
    </row>
    <row r="13" spans="1:8">
      <c r="A13" t="s">
        <v>220</v>
      </c>
      <c r="B13" s="12">
        <v>56.071749769042341</v>
      </c>
      <c r="C13" s="9">
        <v>263.11177397370284</v>
      </c>
      <c r="D13" s="12">
        <v>34.190793303956553</v>
      </c>
      <c r="E13" s="9">
        <v>150.66046184855853</v>
      </c>
      <c r="F13" s="12">
        <v>21.015938024679187</v>
      </c>
      <c r="G13" s="1" t="s">
        <v>136</v>
      </c>
      <c r="H13" s="1">
        <v>179.2</v>
      </c>
    </row>
    <row r="14" spans="1:8">
      <c r="A14" t="s">
        <v>214</v>
      </c>
      <c r="B14" s="12">
        <v>98.575471384466908</v>
      </c>
      <c r="C14" s="9">
        <v>269.18213864150943</v>
      </c>
      <c r="D14" s="12">
        <v>35.261405684053358</v>
      </c>
      <c r="E14" s="9">
        <v>161.62569925407064</v>
      </c>
      <c r="F14" s="12">
        <v>19.687353331519677</v>
      </c>
      <c r="G14" s="1" t="s">
        <v>136</v>
      </c>
      <c r="H14" s="1">
        <v>181</v>
      </c>
    </row>
    <row r="15" spans="1:8">
      <c r="A15" t="s">
        <v>180</v>
      </c>
      <c r="B15" s="12">
        <v>93.123466903542266</v>
      </c>
      <c r="C15" s="9">
        <v>232.01918974634148</v>
      </c>
      <c r="D15" s="12">
        <v>35.349530044393283</v>
      </c>
      <c r="E15" s="9">
        <v>146.56852501187859</v>
      </c>
      <c r="F15" s="12">
        <v>16.782089404657849</v>
      </c>
      <c r="G15" s="1" t="s">
        <v>136</v>
      </c>
      <c r="H15" s="1">
        <v>296</v>
      </c>
    </row>
    <row r="16" spans="1:8">
      <c r="A16" t="s">
        <v>166</v>
      </c>
      <c r="B16" s="12">
        <v>73.714318355105647</v>
      </c>
      <c r="C16" s="9">
        <v>260.14092930322585</v>
      </c>
      <c r="D16" s="12">
        <v>31.088125748838074</v>
      </c>
      <c r="E16" s="9">
        <v>146.43389981364442</v>
      </c>
      <c r="F16" s="12">
        <v>17.85518379902258</v>
      </c>
      <c r="G16" s="1" t="s">
        <v>136</v>
      </c>
      <c r="H16" s="1">
        <v>302.3</v>
      </c>
    </row>
    <row r="17" spans="1:8">
      <c r="A17" t="s">
        <v>175</v>
      </c>
      <c r="B17" s="12">
        <v>75.958828844563399</v>
      </c>
      <c r="C17" s="9">
        <v>206.47933214539734</v>
      </c>
      <c r="D17" s="12">
        <v>38.793768454711163</v>
      </c>
      <c r="E17" s="9">
        <v>168.11235362384704</v>
      </c>
      <c r="F17" s="12">
        <v>18.630995724717426</v>
      </c>
      <c r="G17" s="1" t="s">
        <v>136</v>
      </c>
      <c r="H17" s="1">
        <v>310</v>
      </c>
    </row>
    <row r="18" spans="1:8">
      <c r="A18" t="s">
        <v>198</v>
      </c>
      <c r="B18" s="12">
        <v>67.194038890381378</v>
      </c>
      <c r="C18" s="9">
        <v>199.77594536253815</v>
      </c>
      <c r="D18" s="12">
        <v>27.838108906384292</v>
      </c>
      <c r="E18" s="9">
        <v>141.8884478803397</v>
      </c>
      <c r="F18" s="12">
        <v>14.856215342296984</v>
      </c>
      <c r="G18" s="1" t="s">
        <v>136</v>
      </c>
      <c r="H18" s="1">
        <v>339.5</v>
      </c>
    </row>
    <row r="19" spans="1:8">
      <c r="A19" t="s">
        <v>217</v>
      </c>
      <c r="B19" s="12">
        <v>303.54437370404406</v>
      </c>
      <c r="C19" s="9">
        <v>164.31890247978438</v>
      </c>
      <c r="D19" s="12">
        <v>32.938851133959616</v>
      </c>
      <c r="E19" s="9">
        <v>133.15552176563241</v>
      </c>
      <c r="F19" s="12">
        <v>13.170173176460597</v>
      </c>
      <c r="G19" s="1" t="s">
        <v>136</v>
      </c>
      <c r="H19" s="1">
        <v>357.2</v>
      </c>
    </row>
    <row r="20" spans="1:8">
      <c r="A20" t="s">
        <v>193</v>
      </c>
      <c r="B20" s="12">
        <v>102.79563555392672</v>
      </c>
      <c r="C20" s="9">
        <v>197.61772152362565</v>
      </c>
      <c r="D20" s="12">
        <v>26.801086231394837</v>
      </c>
      <c r="E20" s="9">
        <v>151.47659155672733</v>
      </c>
      <c r="F20" s="12">
        <v>15.485619419471458</v>
      </c>
      <c r="G20" s="1" t="s">
        <v>136</v>
      </c>
      <c r="H20" s="1">
        <v>387.1</v>
      </c>
    </row>
    <row r="21" spans="1:8">
      <c r="A21" t="s">
        <v>191</v>
      </c>
      <c r="B21" s="12">
        <v>107.51453243216015</v>
      </c>
      <c r="C21" s="9">
        <v>186.1977354649203</v>
      </c>
      <c r="D21" s="12">
        <v>27.655592338926109</v>
      </c>
      <c r="E21" s="9">
        <v>166.80301762221865</v>
      </c>
      <c r="F21" s="12">
        <v>15.218309171911621</v>
      </c>
      <c r="G21" s="1" t="s">
        <v>136</v>
      </c>
      <c r="H21" s="1">
        <v>388</v>
      </c>
    </row>
    <row r="22" spans="1:8">
      <c r="A22" t="s">
        <v>187</v>
      </c>
      <c r="B22" s="12">
        <v>144.62295180015636</v>
      </c>
      <c r="C22" s="9">
        <v>172.18600512391765</v>
      </c>
      <c r="D22" s="12">
        <v>24.87436800944311</v>
      </c>
      <c r="E22" s="9">
        <v>119.43319456485533</v>
      </c>
      <c r="F22" s="12">
        <v>13.988064964154207</v>
      </c>
      <c r="G22" s="23" t="s">
        <v>136</v>
      </c>
      <c r="H22" s="23">
        <v>403.5</v>
      </c>
    </row>
    <row r="23" spans="1:8">
      <c r="A23" t="s">
        <v>195</v>
      </c>
      <c r="B23" s="12">
        <v>36.888799801219818</v>
      </c>
      <c r="C23" s="9">
        <v>104.57199746982545</v>
      </c>
      <c r="D23" s="12">
        <v>25.773631042324354</v>
      </c>
      <c r="E23" s="9">
        <v>110.18446053340791</v>
      </c>
      <c r="F23" s="12">
        <v>10.584761424527597</v>
      </c>
      <c r="G23" s="18" t="s">
        <v>137</v>
      </c>
      <c r="H23" s="18">
        <v>196.5</v>
      </c>
    </row>
    <row r="24" spans="1:8">
      <c r="A24" t="s">
        <v>185</v>
      </c>
      <c r="B24" s="12">
        <v>12.040238671906049</v>
      </c>
      <c r="C24" s="9">
        <v>8.2197445163680118</v>
      </c>
      <c r="D24" s="12">
        <v>10.41353543786404</v>
      </c>
      <c r="E24" s="9">
        <v>20.845697651720286</v>
      </c>
      <c r="F24" s="12">
        <v>2.0123201181408659</v>
      </c>
      <c r="G24" s="1" t="s">
        <v>137</v>
      </c>
      <c r="H24" s="1">
        <v>206</v>
      </c>
    </row>
    <row r="25" spans="1:8">
      <c r="A25" t="s">
        <v>225</v>
      </c>
      <c r="B25" s="12">
        <v>84.353508991177307</v>
      </c>
      <c r="C25" s="9">
        <v>209.93376562171903</v>
      </c>
      <c r="D25" s="12">
        <v>28.037597229472269</v>
      </c>
      <c r="E25" s="9">
        <v>134.19962355529364</v>
      </c>
      <c r="F25" s="12">
        <v>15.859223002377444</v>
      </c>
      <c r="G25" s="1" t="s">
        <v>138</v>
      </c>
      <c r="H25" s="1">
        <v>335</v>
      </c>
    </row>
    <row r="26" spans="1:8">
      <c r="A26" t="s">
        <v>183</v>
      </c>
      <c r="B26" s="12">
        <v>726.43244940225361</v>
      </c>
      <c r="C26" s="9">
        <v>130.35832965129816</v>
      </c>
      <c r="D26" s="12">
        <v>26.016086134811136</v>
      </c>
      <c r="E26" s="9">
        <v>120.78593702312749</v>
      </c>
      <c r="F26" s="12">
        <v>10.159003200329657</v>
      </c>
      <c r="G26" s="1" t="s">
        <v>138</v>
      </c>
      <c r="H26" s="1">
        <v>345</v>
      </c>
    </row>
    <row r="27" spans="1:8">
      <c r="A27" t="s">
        <v>173</v>
      </c>
      <c r="B27" s="12">
        <v>834.31376002457762</v>
      </c>
      <c r="C27" s="9">
        <v>60.23797694445318</v>
      </c>
      <c r="D27" s="12">
        <v>15.877910228448989</v>
      </c>
      <c r="E27" s="9">
        <v>92.618269573991014</v>
      </c>
      <c r="F27" s="12">
        <v>5.6751463620279567</v>
      </c>
      <c r="G27" s="1" t="s">
        <v>138</v>
      </c>
      <c r="H27" s="1">
        <v>358.5</v>
      </c>
    </row>
    <row r="28" spans="1:8">
      <c r="A28" t="s">
        <v>151</v>
      </c>
      <c r="B28" s="12">
        <v>94.169573572154931</v>
      </c>
      <c r="C28" s="9">
        <v>157.31080312698663</v>
      </c>
      <c r="D28" s="12">
        <v>32.419321615575321</v>
      </c>
      <c r="E28" s="9">
        <v>150.55436500249954</v>
      </c>
      <c r="F28" s="12">
        <v>14.407335684867363</v>
      </c>
      <c r="G28" s="1" t="s">
        <v>138</v>
      </c>
      <c r="H28" s="1">
        <v>373.5</v>
      </c>
    </row>
    <row r="29" spans="1:8">
      <c r="A29" t="s">
        <v>219</v>
      </c>
      <c r="B29" s="12">
        <v>63.130405043169318</v>
      </c>
      <c r="C29" s="9">
        <v>159.59855817575109</v>
      </c>
      <c r="D29" s="12">
        <v>24.927263754894209</v>
      </c>
      <c r="E29" s="9">
        <v>123.34408166387475</v>
      </c>
      <c r="F29" s="12">
        <v>14.547900164790738</v>
      </c>
      <c r="G29" s="1" t="s">
        <v>138</v>
      </c>
      <c r="H29" s="1">
        <v>375</v>
      </c>
    </row>
    <row r="30" spans="1:8">
      <c r="A30" t="s">
        <v>192</v>
      </c>
      <c r="B30" s="12">
        <v>38.455829707953932</v>
      </c>
      <c r="C30" s="9">
        <v>143.21040428220314</v>
      </c>
      <c r="D30" s="12">
        <v>27.596266563082889</v>
      </c>
      <c r="E30" s="9">
        <v>114.38484553415813</v>
      </c>
      <c r="F30" s="12">
        <v>10.820483773810741</v>
      </c>
      <c r="G30" s="1" t="s">
        <v>138</v>
      </c>
      <c r="H30" s="1">
        <v>388.5</v>
      </c>
    </row>
    <row r="31" spans="1:8">
      <c r="A31" t="s">
        <v>188</v>
      </c>
      <c r="B31" s="12">
        <v>43.73206575601592</v>
      </c>
      <c r="C31" s="9">
        <v>174.27587102299424</v>
      </c>
      <c r="D31" s="12">
        <v>28.764915820181329</v>
      </c>
      <c r="E31" s="9">
        <v>146.70164106688082</v>
      </c>
      <c r="F31" s="12">
        <v>14.103321055830344</v>
      </c>
      <c r="G31" s="1" t="s">
        <v>138</v>
      </c>
      <c r="H31" s="1">
        <v>390</v>
      </c>
    </row>
    <row r="32" spans="1:8">
      <c r="A32" t="s">
        <v>171</v>
      </c>
      <c r="B32" s="12">
        <v>52.240419890338032</v>
      </c>
      <c r="C32" s="9">
        <v>187.03509010479934</v>
      </c>
      <c r="D32" s="12">
        <v>26.253895383248018</v>
      </c>
      <c r="E32" s="9">
        <v>143.12346739617024</v>
      </c>
      <c r="F32" s="12">
        <v>14.400611672774382</v>
      </c>
      <c r="G32" s="1" t="s">
        <v>138</v>
      </c>
      <c r="H32" s="1">
        <v>405</v>
      </c>
    </row>
    <row r="33" spans="1:8">
      <c r="A33" t="s">
        <v>204</v>
      </c>
      <c r="B33" s="12">
        <v>40.541811077307791</v>
      </c>
      <c r="C33" s="9">
        <v>194.35824256581523</v>
      </c>
      <c r="D33" s="12">
        <v>45.959688960293597</v>
      </c>
      <c r="E33" s="9">
        <v>147.23362115038492</v>
      </c>
      <c r="F33" s="12">
        <v>12.950943726574193</v>
      </c>
      <c r="G33" s="1" t="s">
        <v>138</v>
      </c>
      <c r="H33" s="1">
        <v>405.5</v>
      </c>
    </row>
    <row r="34" spans="1:8">
      <c r="A34" t="s">
        <v>218</v>
      </c>
      <c r="B34" s="12">
        <v>92.400531881111178</v>
      </c>
      <c r="C34" s="9">
        <v>185.82882187831009</v>
      </c>
      <c r="D34" s="12">
        <v>40.611116952200256</v>
      </c>
      <c r="E34" s="9">
        <v>154.9646846926845</v>
      </c>
      <c r="F34" s="12">
        <v>18.110037160569032</v>
      </c>
      <c r="G34" s="15" t="s">
        <v>139</v>
      </c>
      <c r="H34" s="1">
        <v>220</v>
      </c>
    </row>
    <row r="35" spans="1:8">
      <c r="A35" t="s">
        <v>196</v>
      </c>
      <c r="B35" s="12">
        <v>149.25451085698705</v>
      </c>
      <c r="C35" s="9">
        <v>210.11829571508335</v>
      </c>
      <c r="D35" s="12">
        <v>45.957564500924484</v>
      </c>
      <c r="E35" s="9">
        <v>155.76522880285492</v>
      </c>
      <c r="F35" s="12">
        <v>15.616372099350674</v>
      </c>
      <c r="G35" s="1" t="s">
        <v>139</v>
      </c>
      <c r="H35" s="1">
        <v>227.5</v>
      </c>
    </row>
    <row r="36" spans="1:8">
      <c r="A36" t="s">
        <v>194</v>
      </c>
      <c r="B36" s="12">
        <v>13.267350285034263</v>
      </c>
      <c r="C36" s="9">
        <v>4.9692291973647817</v>
      </c>
      <c r="D36" s="12">
        <v>12.439187619782174</v>
      </c>
      <c r="E36" s="9">
        <v>19.39158859803122</v>
      </c>
      <c r="F36" s="12">
        <v>1.8912780366251813</v>
      </c>
      <c r="G36" s="1" t="s">
        <v>139</v>
      </c>
      <c r="H36" s="1">
        <v>229</v>
      </c>
    </row>
    <row r="38" spans="1:8">
      <c r="A38" t="s">
        <v>209</v>
      </c>
      <c r="B38" s="12">
        <v>89.426528659283093</v>
      </c>
      <c r="C38" s="9">
        <v>127.94309786522911</v>
      </c>
      <c r="D38" s="12">
        <v>29.9723217183457</v>
      </c>
      <c r="E38" s="9">
        <v>141.92775846350082</v>
      </c>
      <c r="F38" s="12">
        <v>15.179573653502155</v>
      </c>
      <c r="G38" s="1" t="s">
        <v>9</v>
      </c>
    </row>
    <row r="39" spans="1:8">
      <c r="A39" t="s">
        <v>226</v>
      </c>
      <c r="B39" s="12">
        <v>94.227790496551009</v>
      </c>
      <c r="C39" s="9">
        <v>166.34520914737917</v>
      </c>
      <c r="D39" s="12">
        <v>31.152158074220143</v>
      </c>
      <c r="E39" s="9">
        <v>147.15788891706447</v>
      </c>
      <c r="F39" s="12">
        <v>15.883686548018852</v>
      </c>
      <c r="G39" s="1" t="s">
        <v>17</v>
      </c>
    </row>
    <row r="40" spans="1:8">
      <c r="A40" t="s">
        <v>155</v>
      </c>
      <c r="B40" s="12">
        <v>105.06506164333804</v>
      </c>
      <c r="C40" s="9">
        <v>207.57737389677422</v>
      </c>
      <c r="D40" s="12">
        <v>41.61165786892105</v>
      </c>
      <c r="E40" s="9">
        <v>167.61541549381346</v>
      </c>
      <c r="F40" s="12">
        <v>17.507549070274727</v>
      </c>
      <c r="G40" s="1" t="s">
        <v>18</v>
      </c>
    </row>
    <row r="41" spans="1:8">
      <c r="A41" t="s">
        <v>160</v>
      </c>
      <c r="B41" s="12">
        <v>99.157929476422538</v>
      </c>
      <c r="C41" s="9">
        <v>214.48019852840284</v>
      </c>
      <c r="D41" s="12">
        <v>37.875277646527167</v>
      </c>
      <c r="E41" s="9">
        <v>179.66807358593991</v>
      </c>
      <c r="F41" s="12">
        <v>18.663527861034385</v>
      </c>
      <c r="G41" s="1" t="s">
        <v>19</v>
      </c>
    </row>
    <row r="42" spans="1:8">
      <c r="A42" t="s">
        <v>227</v>
      </c>
      <c r="B42" s="12">
        <v>93.141993085115217</v>
      </c>
      <c r="C42" s="9">
        <v>208.83437291655568</v>
      </c>
      <c r="D42" s="12">
        <v>31.829011065052608</v>
      </c>
      <c r="E42" s="9">
        <v>150.03246116359256</v>
      </c>
      <c r="F42" s="12">
        <v>16.329511364500526</v>
      </c>
      <c r="G42" s="1" t="s">
        <v>20</v>
      </c>
    </row>
    <row r="43" spans="1:8">
      <c r="A43" t="s">
        <v>211</v>
      </c>
      <c r="B43" s="12">
        <v>82.112387598437493</v>
      </c>
      <c r="C43" s="9">
        <v>131.28929285175204</v>
      </c>
      <c r="D43" s="12">
        <v>30.729538384687569</v>
      </c>
      <c r="E43" s="9">
        <v>148.11023868041732</v>
      </c>
      <c r="F43" s="12">
        <v>15.143743198489611</v>
      </c>
      <c r="G43" s="1" t="s">
        <v>21</v>
      </c>
    </row>
    <row r="44" spans="1:8">
      <c r="A44" t="s">
        <v>161</v>
      </c>
      <c r="B44" s="12">
        <v>108.70770992378171</v>
      </c>
      <c r="C44" s="9">
        <v>197.49319586656176</v>
      </c>
      <c r="D44" s="12">
        <v>39.421213040248695</v>
      </c>
      <c r="E44" s="9">
        <v>165.17821088377846</v>
      </c>
      <c r="F44" s="12">
        <v>18.422686184695571</v>
      </c>
      <c r="G44" s="1" t="s">
        <v>22</v>
      </c>
    </row>
    <row r="45" spans="1:8">
      <c r="A45" t="s">
        <v>158</v>
      </c>
      <c r="B45" s="12">
        <v>100.9080983897817</v>
      </c>
      <c r="C45" s="9">
        <v>195.95890509504329</v>
      </c>
      <c r="D45" s="12">
        <v>36.109288986067391</v>
      </c>
      <c r="E45" s="9">
        <v>170.57386357868137</v>
      </c>
      <c r="F45" s="12">
        <v>18.195863089664826</v>
      </c>
      <c r="G45" s="1" t="s">
        <v>23</v>
      </c>
    </row>
    <row r="46" spans="1:8">
      <c r="A46" t="s">
        <v>206</v>
      </c>
      <c r="B46" s="12">
        <v>106.82005326894844</v>
      </c>
      <c r="C46" s="9">
        <v>151.33252983739922</v>
      </c>
      <c r="D46" s="12">
        <v>35.649902942773558</v>
      </c>
      <c r="E46" s="9">
        <v>199.74713473374999</v>
      </c>
      <c r="F46" s="12">
        <v>15.464919567318463</v>
      </c>
      <c r="G46" s="1" t="s">
        <v>24</v>
      </c>
    </row>
    <row r="47" spans="1:8">
      <c r="A47" t="s">
        <v>203</v>
      </c>
      <c r="B47" s="12">
        <v>110.37130935628744</v>
      </c>
      <c r="C47" s="9">
        <v>217.51707675518566</v>
      </c>
      <c r="D47" s="12">
        <v>35.944180327360534</v>
      </c>
      <c r="E47" s="9">
        <v>163.48011571617801</v>
      </c>
      <c r="F47" s="12">
        <v>18.091074525675779</v>
      </c>
      <c r="G47" s="1" t="s">
        <v>10</v>
      </c>
    </row>
    <row r="48" spans="1:8">
      <c r="A48" t="s">
        <v>156</v>
      </c>
      <c r="B48" s="12">
        <v>88.631949250000005</v>
      </c>
      <c r="C48" s="9">
        <v>109.42134436490952</v>
      </c>
      <c r="D48" s="12">
        <v>33.342562073558014</v>
      </c>
      <c r="E48" s="9">
        <v>199.53450295220483</v>
      </c>
      <c r="F48" s="12">
        <v>16.585572366699015</v>
      </c>
      <c r="G48" s="1" t="s">
        <v>11</v>
      </c>
    </row>
    <row r="49" spans="1:7">
      <c r="A49" t="s">
        <v>152</v>
      </c>
      <c r="B49" s="12">
        <v>102.09651551211972</v>
      </c>
      <c r="C49" s="9">
        <v>141.01527000047204</v>
      </c>
      <c r="D49" s="12">
        <v>31.946422749412022</v>
      </c>
      <c r="E49" s="9">
        <v>211.3420751094248</v>
      </c>
      <c r="F49" s="12">
        <v>15.658671324411934</v>
      </c>
      <c r="G49" s="1" t="s">
        <v>12</v>
      </c>
    </row>
    <row r="50" spans="1:7">
      <c r="A50" t="s">
        <v>174</v>
      </c>
      <c r="B50" s="12">
        <v>90.159914121577472</v>
      </c>
      <c r="C50" s="9">
        <v>208.14123317450827</v>
      </c>
      <c r="D50" s="12">
        <v>30.801796233134006</v>
      </c>
      <c r="E50" s="9">
        <v>132.69458184439219</v>
      </c>
      <c r="F50" s="12">
        <v>14.401585713440422</v>
      </c>
      <c r="G50" s="1" t="s">
        <v>13</v>
      </c>
    </row>
    <row r="51" spans="1:7">
      <c r="A51" t="s">
        <v>182</v>
      </c>
      <c r="B51" s="12">
        <v>103.94655141054932</v>
      </c>
      <c r="C51" s="9">
        <v>165.32650791203775</v>
      </c>
      <c r="D51" s="12">
        <v>39.885738381975315</v>
      </c>
      <c r="E51" s="9">
        <v>147.0092572107844</v>
      </c>
      <c r="F51" s="12">
        <v>15.445977843608782</v>
      </c>
      <c r="G51" s="1" t="s">
        <v>15</v>
      </c>
    </row>
    <row r="52" spans="1:7">
      <c r="A52" t="s">
        <v>149</v>
      </c>
      <c r="B52" s="12">
        <v>116.97919296223944</v>
      </c>
      <c r="C52" s="9">
        <v>160.32893410306843</v>
      </c>
      <c r="D52" s="12">
        <v>39.882362125849475</v>
      </c>
      <c r="E52" s="9">
        <v>145.33060476380302</v>
      </c>
      <c r="F52" s="12">
        <v>14.345762153244555</v>
      </c>
      <c r="G52" s="1" t="s">
        <v>16</v>
      </c>
    </row>
    <row r="53" spans="1:7">
      <c r="A53" t="s">
        <v>223</v>
      </c>
      <c r="B53" s="12">
        <v>8.2811975510262723</v>
      </c>
      <c r="C53" s="9">
        <v>9.2023897992948349</v>
      </c>
      <c r="D53" s="12">
        <v>9.4523546328303532</v>
      </c>
      <c r="E53" s="9">
        <v>19.404823875457346</v>
      </c>
      <c r="F53" s="12">
        <v>2.5189861874745567</v>
      </c>
    </row>
    <row r="54" spans="1:7">
      <c r="B54" s="12"/>
      <c r="C54" s="9"/>
      <c r="D54" s="12"/>
      <c r="E54" s="9"/>
      <c r="F54" s="12"/>
    </row>
    <row r="55" spans="1:7">
      <c r="A55" t="s">
        <v>172</v>
      </c>
      <c r="B55" s="12">
        <v>43.26237793250705</v>
      </c>
      <c r="C55" s="9">
        <v>187.9847478357199</v>
      </c>
      <c r="D55" s="12">
        <v>28.936278613242628</v>
      </c>
      <c r="E55" s="9">
        <v>158.78862097805708</v>
      </c>
      <c r="F55" s="12">
        <v>15.905253514363292</v>
      </c>
      <c r="G55" s="1" t="s">
        <v>37</v>
      </c>
    </row>
    <row r="56" spans="1:7">
      <c r="A56" t="s">
        <v>162</v>
      </c>
      <c r="B56" s="12">
        <v>83.833340617366204</v>
      </c>
      <c r="C56" s="9">
        <v>210.97536796522422</v>
      </c>
      <c r="D56" s="12">
        <v>32.557259562248483</v>
      </c>
      <c r="E56" s="9">
        <v>180.34038066876138</v>
      </c>
      <c r="F56" s="12">
        <v>18.881065094271953</v>
      </c>
      <c r="G56" s="1" t="s">
        <v>38</v>
      </c>
    </row>
    <row r="57" spans="1:7">
      <c r="A57" t="s">
        <v>202</v>
      </c>
      <c r="B57" s="12">
        <v>96.318917790054897</v>
      </c>
      <c r="C57" s="9">
        <v>155.25039992527459</v>
      </c>
      <c r="D57" s="12">
        <v>29.400234634524583</v>
      </c>
      <c r="E57" s="9">
        <v>154.76535984758132</v>
      </c>
      <c r="F57" s="12">
        <v>18.112454976785198</v>
      </c>
      <c r="G57" s="1" t="s">
        <v>39</v>
      </c>
    </row>
    <row r="58" spans="1:7">
      <c r="A58" t="s">
        <v>207</v>
      </c>
      <c r="B58" s="12">
        <v>891.33261180147053</v>
      </c>
      <c r="C58" s="9">
        <v>36.742997692722369</v>
      </c>
      <c r="D58" s="12">
        <v>27.420090766394281</v>
      </c>
      <c r="E58" s="9">
        <v>326.48676557450938</v>
      </c>
      <c r="F58" s="12">
        <v>149.32640460498317</v>
      </c>
      <c r="G58" s="1" t="s">
        <v>40</v>
      </c>
    </row>
    <row r="59" spans="1:7">
      <c r="A59" t="s">
        <v>210</v>
      </c>
      <c r="B59" s="12">
        <v>77.181984765441186</v>
      </c>
      <c r="C59" s="9">
        <v>216.25303316442051</v>
      </c>
      <c r="D59" s="12">
        <v>38.944234671477382</v>
      </c>
      <c r="E59" s="9">
        <v>258.47672765607274</v>
      </c>
      <c r="F59" s="12">
        <v>23.022368570024799</v>
      </c>
      <c r="G59" s="1" t="s">
        <v>41</v>
      </c>
    </row>
    <row r="60" spans="1:7">
      <c r="A60" t="s">
        <v>186</v>
      </c>
      <c r="B60" s="12">
        <v>61.381608915599458</v>
      </c>
      <c r="C60" s="9">
        <v>104.9906001536087</v>
      </c>
      <c r="D60" s="12">
        <v>28.634546984538165</v>
      </c>
      <c r="E60" s="9">
        <v>197.36300814625915</v>
      </c>
      <c r="F60" s="12">
        <v>13.888949181386206</v>
      </c>
      <c r="G60" s="1" t="s">
        <v>42</v>
      </c>
    </row>
    <row r="61" spans="1:7">
      <c r="A61" t="s">
        <v>153</v>
      </c>
      <c r="B61" s="12">
        <v>145.66099107446482</v>
      </c>
      <c r="C61" s="9">
        <v>175.3810091381589</v>
      </c>
      <c r="D61" s="12">
        <v>36.038328503181667</v>
      </c>
      <c r="E61" s="9">
        <v>223.00875764975351</v>
      </c>
      <c r="F61" s="12">
        <v>17.00097053367432</v>
      </c>
      <c r="G61" s="1" t="s">
        <v>43</v>
      </c>
    </row>
    <row r="62" spans="1:7">
      <c r="A62" t="s">
        <v>208</v>
      </c>
      <c r="B62" s="12">
        <v>69.627213978124999</v>
      </c>
      <c r="C62" s="9">
        <v>153.76802395148252</v>
      </c>
      <c r="D62" s="12">
        <v>28.853185320065013</v>
      </c>
      <c r="E62" s="9">
        <v>140.47765687968601</v>
      </c>
      <c r="F62" s="12">
        <v>15.100357433873386</v>
      </c>
      <c r="G62" s="1" t="s">
        <v>44</v>
      </c>
    </row>
    <row r="63" spans="1:7">
      <c r="A63" t="s">
        <v>213</v>
      </c>
      <c r="B63" s="12">
        <v>66.832399967555148</v>
      </c>
      <c r="C63" s="9">
        <v>223.09940733153638</v>
      </c>
      <c r="D63" s="12">
        <v>33.809445600967223</v>
      </c>
      <c r="E63" s="9">
        <v>180.03697403736683</v>
      </c>
      <c r="F63" s="12">
        <v>19.935155196694478</v>
      </c>
      <c r="G63" s="1" t="s">
        <v>45</v>
      </c>
    </row>
    <row r="64" spans="1:7">
      <c r="A64" t="s">
        <v>163</v>
      </c>
      <c r="B64" s="12">
        <v>69.24277409857747</v>
      </c>
      <c r="C64" s="9">
        <v>174.50851109787567</v>
      </c>
      <c r="D64" s="12">
        <v>32.721741610318276</v>
      </c>
      <c r="E64" s="9">
        <v>209.98842869631162</v>
      </c>
      <c r="F64" s="12">
        <v>17.927296892620006</v>
      </c>
      <c r="G64" s="1" t="s">
        <v>35</v>
      </c>
    </row>
    <row r="65" spans="1:7">
      <c r="A65" t="s">
        <v>201</v>
      </c>
      <c r="B65" s="12">
        <v>53.31208726530334</v>
      </c>
      <c r="C65" s="9">
        <v>156.48451424082239</v>
      </c>
      <c r="D65" s="12">
        <v>31.504151358901787</v>
      </c>
      <c r="E65" s="9">
        <v>118.6381010250356</v>
      </c>
      <c r="F65" s="12">
        <v>12.300912178710318</v>
      </c>
      <c r="G65" s="1" t="s">
        <v>36</v>
      </c>
    </row>
    <row r="66" spans="1:7">
      <c r="A66" t="s">
        <v>224</v>
      </c>
      <c r="B66" s="12">
        <v>65.185200101678859</v>
      </c>
      <c r="C66" s="9">
        <v>183.11094790112043</v>
      </c>
      <c r="D66" s="12">
        <v>34.400068373540194</v>
      </c>
      <c r="E66" s="9">
        <v>151.83382499276121</v>
      </c>
      <c r="F66" s="12">
        <v>16.519842212567074</v>
      </c>
      <c r="G66" s="1" t="s">
        <v>25</v>
      </c>
    </row>
    <row r="67" spans="1:7">
      <c r="A67" t="s">
        <v>159</v>
      </c>
      <c r="B67" s="12">
        <v>70.1016301701831</v>
      </c>
      <c r="C67" s="9">
        <v>185.05861495232102</v>
      </c>
      <c r="D67" s="12">
        <v>33.951260580547292</v>
      </c>
      <c r="E67" s="9">
        <v>151.51028640043324</v>
      </c>
      <c r="F67" s="12">
        <v>17.570879324978115</v>
      </c>
      <c r="G67" s="1" t="s">
        <v>27</v>
      </c>
    </row>
    <row r="68" spans="1:7">
      <c r="A68" t="s">
        <v>157</v>
      </c>
      <c r="B68" s="12">
        <v>73.082659674535222</v>
      </c>
      <c r="C68" s="9">
        <v>172.6091956360346</v>
      </c>
      <c r="D68" s="12">
        <v>37.269981890898904</v>
      </c>
      <c r="E68" s="9">
        <v>162.52083032079969</v>
      </c>
      <c r="F68" s="12">
        <v>16.994491851909864</v>
      </c>
      <c r="G68" s="1" t="s">
        <v>28</v>
      </c>
    </row>
    <row r="69" spans="1:7">
      <c r="A69" t="s">
        <v>179</v>
      </c>
      <c r="B69" s="12">
        <v>71.082823298500017</v>
      </c>
      <c r="C69" s="9">
        <v>217.51613558693941</v>
      </c>
      <c r="D69" s="12">
        <v>37.594075841462292</v>
      </c>
      <c r="E69" s="9">
        <v>212.0659460674124</v>
      </c>
      <c r="F69" s="12">
        <v>18.676252701759601</v>
      </c>
      <c r="G69" s="1" t="s">
        <v>29</v>
      </c>
    </row>
    <row r="70" spans="1:7">
      <c r="A70" t="s">
        <v>189</v>
      </c>
      <c r="B70" s="12">
        <v>70.567937874891626</v>
      </c>
      <c r="C70" s="9">
        <v>233.8015273466921</v>
      </c>
      <c r="D70" s="12">
        <v>36.298106818833219</v>
      </c>
      <c r="E70" s="9">
        <v>164.90472657250564</v>
      </c>
      <c r="F70" s="12">
        <v>18.502718155129919</v>
      </c>
      <c r="G70" s="1" t="s">
        <v>30</v>
      </c>
    </row>
    <row r="71" spans="1:7">
      <c r="A71" t="s">
        <v>197</v>
      </c>
      <c r="B71" s="12">
        <v>68.450715471431124</v>
      </c>
      <c r="C71" s="9">
        <v>248.80689377952879</v>
      </c>
      <c r="D71" s="12">
        <v>35.083470057130214</v>
      </c>
      <c r="E71" s="9">
        <v>157.07074629387586</v>
      </c>
      <c r="F71" s="12">
        <v>17.326270448689048</v>
      </c>
      <c r="G71" s="1" t="s">
        <v>31</v>
      </c>
    </row>
    <row r="72" spans="1:7">
      <c r="A72" t="s">
        <v>170</v>
      </c>
      <c r="B72" s="12">
        <v>60.993761131760571</v>
      </c>
      <c r="C72" s="9">
        <v>172.13436677057433</v>
      </c>
      <c r="D72" s="12">
        <v>30.568921649835165</v>
      </c>
      <c r="E72" s="9">
        <v>159.18590697229212</v>
      </c>
      <c r="F72" s="12">
        <v>15.800856345811235</v>
      </c>
      <c r="G72" s="1" t="s">
        <v>32</v>
      </c>
    </row>
    <row r="73" spans="1:7">
      <c r="A73" t="s">
        <v>168</v>
      </c>
      <c r="B73" s="12">
        <v>72.131426641739438</v>
      </c>
      <c r="C73" s="9">
        <v>216.0560368256491</v>
      </c>
      <c r="D73" s="12">
        <v>35.176498074001486</v>
      </c>
      <c r="E73" s="9">
        <v>161.7609569493338</v>
      </c>
      <c r="F73" s="12">
        <v>18.257323389314028</v>
      </c>
      <c r="G73" s="1" t="s">
        <v>33</v>
      </c>
    </row>
    <row r="74" spans="1:7">
      <c r="A74" t="s">
        <v>154</v>
      </c>
      <c r="B74" s="12">
        <v>75.878935256507063</v>
      </c>
      <c r="C74" s="9">
        <v>194.24061813815894</v>
      </c>
      <c r="D74" s="12">
        <v>35.783531331774832</v>
      </c>
      <c r="E74" s="9">
        <v>174.79947109916407</v>
      </c>
      <c r="F74" s="12">
        <v>18.502465521201444</v>
      </c>
      <c r="G74" s="1" t="s">
        <v>34</v>
      </c>
    </row>
    <row r="75" spans="1:7">
      <c r="A75" t="s">
        <v>164</v>
      </c>
      <c r="B75" s="12">
        <v>66.890906600169018</v>
      </c>
      <c r="C75" s="9">
        <v>194.50770937498032</v>
      </c>
      <c r="D75" s="12">
        <v>35.828815632863879</v>
      </c>
      <c r="E75" s="9">
        <v>138.28559552610324</v>
      </c>
      <c r="F75" s="12">
        <v>15.476459839902168</v>
      </c>
      <c r="G75" s="1" t="s">
        <v>26</v>
      </c>
    </row>
    <row r="76" spans="1:7">
      <c r="B76" s="12"/>
      <c r="C76" s="9"/>
      <c r="D76" s="12"/>
      <c r="E76" s="9"/>
      <c r="F76" s="12"/>
    </row>
    <row r="77" spans="1:7">
      <c r="A77" s="28" t="s">
        <v>236</v>
      </c>
      <c r="B77" s="12">
        <v>36.39152935966198</v>
      </c>
      <c r="C77" s="9">
        <v>131.98165083509048</v>
      </c>
      <c r="D77" s="12">
        <v>30.628577059042996</v>
      </c>
      <c r="E77" s="9">
        <v>134.12970415857734</v>
      </c>
      <c r="F77" s="12">
        <v>14.276386805647391</v>
      </c>
      <c r="G77" s="1" t="s">
        <v>48</v>
      </c>
    </row>
    <row r="78" spans="1:7">
      <c r="A78" t="s">
        <v>199</v>
      </c>
      <c r="B78" s="12">
        <v>33.892109492562696</v>
      </c>
      <c r="C78" s="9">
        <v>155.04668249041146</v>
      </c>
      <c r="D78" s="12">
        <v>31.773718851997785</v>
      </c>
      <c r="E78" s="9">
        <v>149.97463838423448</v>
      </c>
      <c r="F78" s="12">
        <v>16.17376791472466</v>
      </c>
      <c r="G78" s="1" t="s">
        <v>49</v>
      </c>
    </row>
    <row r="79" spans="1:7">
      <c r="A79" t="s">
        <v>190</v>
      </c>
      <c r="B79" s="12">
        <v>45.993345314533784</v>
      </c>
      <c r="C79" s="9">
        <v>182.9884477591776</v>
      </c>
      <c r="D79" s="12">
        <v>33.274814914958327</v>
      </c>
      <c r="E79" s="9">
        <v>146.65960509808957</v>
      </c>
      <c r="F79" s="12">
        <v>14.271174253133561</v>
      </c>
      <c r="G79" s="1" t="s">
        <v>50</v>
      </c>
    </row>
    <row r="80" spans="1:7">
      <c r="A80" t="s">
        <v>178</v>
      </c>
      <c r="B80" s="12">
        <v>55.770717812577473</v>
      </c>
      <c r="C80" s="9">
        <v>153.63681478048778</v>
      </c>
      <c r="D80" s="12">
        <v>46.829983373666593</v>
      </c>
      <c r="E80" s="9">
        <v>149.95008857177388</v>
      </c>
      <c r="F80" s="12">
        <v>16.347224245744407</v>
      </c>
      <c r="G80" s="1" t="s">
        <v>51</v>
      </c>
    </row>
    <row r="81" spans="1:7">
      <c r="A81" t="s">
        <v>205</v>
      </c>
      <c r="B81" s="12">
        <v>36.245198232382599</v>
      </c>
      <c r="C81" s="9">
        <v>111.71096496981239</v>
      </c>
      <c r="D81" s="12">
        <v>40.012047641687694</v>
      </c>
      <c r="E81" s="9">
        <v>112.27885055654217</v>
      </c>
      <c r="F81" s="12">
        <v>11.292443472041265</v>
      </c>
      <c r="G81" s="1" t="s">
        <v>52</v>
      </c>
    </row>
    <row r="82" spans="1:7">
      <c r="A82" t="s">
        <v>169</v>
      </c>
      <c r="B82" s="12">
        <v>56.564660343887333</v>
      </c>
      <c r="C82" s="9">
        <v>139.67684613595594</v>
      </c>
      <c r="D82" s="12">
        <v>33.71608819457559</v>
      </c>
      <c r="E82" s="9">
        <v>139.62728644338094</v>
      </c>
      <c r="F82" s="12">
        <v>14.884193413286608</v>
      </c>
      <c r="G82" s="1" t="s">
        <v>53</v>
      </c>
    </row>
    <row r="83" spans="1:7">
      <c r="A83" t="s">
        <v>215</v>
      </c>
      <c r="B83" s="12">
        <v>40.972224050919117</v>
      </c>
      <c r="C83" s="9">
        <v>140.56684054447442</v>
      </c>
      <c r="D83" s="12">
        <v>29.051928940305501</v>
      </c>
      <c r="E83" s="9">
        <v>139.35345633236545</v>
      </c>
      <c r="F83" s="12">
        <v>15.54286319535627</v>
      </c>
      <c r="G83" s="1" t="s">
        <v>54</v>
      </c>
    </row>
    <row r="86" spans="1:7">
      <c r="A86" t="s">
        <v>148</v>
      </c>
      <c r="B86" s="12">
        <v>70.905559400000001</v>
      </c>
      <c r="C86" s="9">
        <v>113.15765400000001</v>
      </c>
      <c r="D86" s="12">
        <v>39.700702057999997</v>
      </c>
      <c r="E86" s="9">
        <v>144.0041443225</v>
      </c>
      <c r="F86" s="12">
        <v>11.417054479999999</v>
      </c>
    </row>
    <row r="87" spans="1:7">
      <c r="B87" s="12"/>
      <c r="C87" s="9"/>
      <c r="D87" s="12"/>
      <c r="E87" s="9"/>
      <c r="F87" s="12"/>
    </row>
    <row r="88" spans="1:7">
      <c r="B88" s="12"/>
      <c r="C88" s="9"/>
      <c r="D88" s="12"/>
      <c r="E88" s="9"/>
      <c r="F88" s="12"/>
    </row>
    <row r="89" spans="1:7">
      <c r="B89" s="12"/>
      <c r="C89" s="9"/>
      <c r="D89" s="12"/>
      <c r="E89" s="9"/>
      <c r="F89" s="12"/>
    </row>
    <row r="90" spans="1:7">
      <c r="B90" s="12"/>
      <c r="C90" s="9"/>
      <c r="D90" s="12"/>
      <c r="E90" s="9"/>
      <c r="F90" s="12"/>
    </row>
    <row r="91" spans="1:7">
      <c r="B91" s="12"/>
      <c r="C91" s="9"/>
      <c r="D91" s="12"/>
      <c r="E91" s="9"/>
      <c r="F91" s="12"/>
    </row>
    <row r="92" spans="1:7">
      <c r="B92" s="12"/>
      <c r="C92" s="9"/>
      <c r="D92" s="12"/>
      <c r="E92" s="9"/>
      <c r="F92" s="12"/>
    </row>
    <row r="93" spans="1:7">
      <c r="B93" s="12"/>
      <c r="C93" s="9"/>
      <c r="D93" s="12"/>
      <c r="E93" s="9"/>
      <c r="F93" s="12"/>
    </row>
    <row r="94" spans="1:7">
      <c r="B94" s="12"/>
      <c r="C94" s="9"/>
      <c r="D94" s="12"/>
      <c r="E94" s="9"/>
      <c r="F94" s="12"/>
    </row>
    <row r="95" spans="1:7">
      <c r="B95" s="12"/>
      <c r="C95" s="9"/>
      <c r="D95" s="12"/>
      <c r="E95" s="9"/>
      <c r="F95" s="12"/>
    </row>
    <row r="96" spans="1:7">
      <c r="B96" s="12"/>
      <c r="C96" s="9"/>
      <c r="D96" s="12"/>
      <c r="E96" s="9"/>
      <c r="F96" s="12"/>
    </row>
    <row r="97" spans="1:19">
      <c r="A97" s="17" t="s">
        <v>234</v>
      </c>
    </row>
    <row r="98" spans="1:19">
      <c r="F98" t="s">
        <v>230</v>
      </c>
      <c r="G98" s="42">
        <v>0.67432999999999998</v>
      </c>
      <c r="H98" s="42"/>
      <c r="I98" s="42">
        <v>8.2302999999999997</v>
      </c>
      <c r="J98" s="42"/>
      <c r="K98" s="42">
        <v>2.6080000000000001</v>
      </c>
      <c r="L98" s="42"/>
      <c r="M98" s="42">
        <v>2.7743000000000002</v>
      </c>
      <c r="N98" s="42">
        <v>3.8548</v>
      </c>
    </row>
    <row r="99" spans="1:19">
      <c r="B99" t="s">
        <v>228</v>
      </c>
      <c r="G99" t="s">
        <v>229</v>
      </c>
      <c r="O99" t="s">
        <v>74</v>
      </c>
    </row>
    <row r="100" spans="1:19" ht="13.5">
      <c r="A100" s="39" t="s">
        <v>147</v>
      </c>
      <c r="B100" s="10" t="s">
        <v>76</v>
      </c>
      <c r="C100" s="10" t="s">
        <v>70</v>
      </c>
      <c r="D100" s="10" t="s">
        <v>75</v>
      </c>
      <c r="E100" s="10" t="s">
        <v>64</v>
      </c>
      <c r="F100" s="10" t="s">
        <v>62</v>
      </c>
      <c r="G100" s="10" t="s">
        <v>76</v>
      </c>
      <c r="H100" s="43" t="s">
        <v>231</v>
      </c>
      <c r="I100" s="10" t="s">
        <v>70</v>
      </c>
      <c r="J100" s="10" t="s">
        <v>232</v>
      </c>
      <c r="K100" s="10" t="s">
        <v>75</v>
      </c>
      <c r="L100" s="10" t="s">
        <v>233</v>
      </c>
      <c r="M100" s="10" t="s">
        <v>64</v>
      </c>
      <c r="N100" s="10" t="s">
        <v>62</v>
      </c>
      <c r="O100" s="10" t="s">
        <v>76</v>
      </c>
      <c r="P100" s="10" t="s">
        <v>70</v>
      </c>
      <c r="Q100" s="10" t="s">
        <v>75</v>
      </c>
      <c r="R100" s="10" t="s">
        <v>64</v>
      </c>
      <c r="S100" s="10" t="s">
        <v>62</v>
      </c>
    </row>
    <row r="101" spans="1:19" ht="13.5">
      <c r="A101" s="40" t="s">
        <v>148</v>
      </c>
      <c r="B101" s="41">
        <v>0.71189999999999998</v>
      </c>
      <c r="C101" s="41">
        <v>8.2353000000000005</v>
      </c>
      <c r="D101" s="41">
        <v>1.8636999999999999</v>
      </c>
      <c r="E101" s="41">
        <v>2.84</v>
      </c>
      <c r="F101" s="41">
        <v>3.8130000000000002</v>
      </c>
      <c r="G101">
        <f t="shared" ref="G101:G136" si="0">B101*G$98/B$101</f>
        <v>0.67432999999999998</v>
      </c>
      <c r="H101" s="13">
        <f>G101-0.08*K101</f>
        <v>0.46568999999999994</v>
      </c>
      <c r="I101">
        <f t="shared" ref="I101:I136" si="1">C101*I$98/C$101</f>
        <v>8.2302999999999997</v>
      </c>
      <c r="J101" s="13">
        <f>I101-0.075*M101</f>
        <v>8.0222274999999996</v>
      </c>
      <c r="K101">
        <f t="shared" ref="K101:K136" si="2">D101*K$98/D$101</f>
        <v>2.6080000000000001</v>
      </c>
      <c r="L101" s="13">
        <f>K101-0.295*N101</f>
        <v>1.4708340000000002</v>
      </c>
      <c r="M101">
        <f t="shared" ref="M101:M136" si="3">E101*M$98/E$101</f>
        <v>2.7743000000000002</v>
      </c>
      <c r="N101">
        <f t="shared" ref="N101:N136" si="4">F101*N$98/F$101</f>
        <v>3.8548</v>
      </c>
      <c r="O101" s="4" t="e">
        <f>H101*#REF!+#REF!</f>
        <v>#REF!</v>
      </c>
      <c r="P101" s="16" t="e">
        <f>J101*#REF!+#REF!</f>
        <v>#REF!</v>
      </c>
      <c r="Q101" s="16" t="e">
        <f>L101*#REF!+#REF!</f>
        <v>#REF!</v>
      </c>
      <c r="R101" s="16" t="e">
        <f>M101*#REF!+#REF!</f>
        <v>#REF!</v>
      </c>
      <c r="S101" s="16" t="e">
        <f>N101*#REF!+#REF!</f>
        <v>#REF!</v>
      </c>
    </row>
    <row r="102" spans="1:19" ht="13.5">
      <c r="A102" s="39" t="s">
        <v>149</v>
      </c>
      <c r="B102">
        <v>0.89322999999999997</v>
      </c>
      <c r="C102">
        <v>8.4495000000000005</v>
      </c>
      <c r="D102">
        <v>2.2084000000000001</v>
      </c>
      <c r="E102">
        <v>4.6853999999999996</v>
      </c>
      <c r="F102">
        <v>5.4024999999999999</v>
      </c>
      <c r="G102" s="13">
        <f t="shared" si="0"/>
        <v>0.84609044233740682</v>
      </c>
      <c r="H102" s="13">
        <f t="shared" ref="H102:H165" si="5">G102-0.08*K102</f>
        <v>0.59886150205731881</v>
      </c>
      <c r="I102" s="13">
        <f t="shared" si="1"/>
        <v>8.4443699500928915</v>
      </c>
      <c r="J102" s="13">
        <f t="shared" ref="J102:J165" si="6">I102-0.075*M102</f>
        <v>8.101094284071765</v>
      </c>
      <c r="K102" s="13">
        <f t="shared" si="2"/>
        <v>3.0903617535011003</v>
      </c>
      <c r="L102" s="13">
        <f t="shared" ref="L102:L165" si="7">K102-0.295*N102</f>
        <v>1.4791529113820341</v>
      </c>
      <c r="M102" s="13">
        <f t="shared" si="3"/>
        <v>4.5770088802816904</v>
      </c>
      <c r="N102" s="13">
        <f t="shared" si="4"/>
        <v>5.4617248885392078</v>
      </c>
      <c r="O102" s="4" t="e">
        <f>H102*#REF!+#REF!</f>
        <v>#REF!</v>
      </c>
      <c r="P102" s="16" t="e">
        <f>J102*#REF!+#REF!</f>
        <v>#REF!</v>
      </c>
      <c r="Q102" s="16" t="e">
        <f>L102*#REF!+#REF!</f>
        <v>#REF!</v>
      </c>
      <c r="R102" s="16" t="e">
        <f>M102*#REF!+#REF!</f>
        <v>#REF!</v>
      </c>
      <c r="S102" s="16" t="e">
        <f>N102*#REF!+#REF!</f>
        <v>#REF!</v>
      </c>
    </row>
    <row r="103" spans="1:19" ht="13.5">
      <c r="A103" s="39" t="s">
        <v>150</v>
      </c>
      <c r="B103">
        <v>0.83004999999999995</v>
      </c>
      <c r="C103">
        <v>7.5465</v>
      </c>
      <c r="D103">
        <v>1.702</v>
      </c>
      <c r="E103">
        <v>1.4576</v>
      </c>
      <c r="F103">
        <v>4.4473000000000003</v>
      </c>
      <c r="G103" s="13">
        <f t="shared" si="0"/>
        <v>0.78624472046635752</v>
      </c>
      <c r="H103" s="13">
        <f t="shared" si="5"/>
        <v>0.59570693004944486</v>
      </c>
      <c r="I103" s="13">
        <f t="shared" si="1"/>
        <v>7.5419181997012856</v>
      </c>
      <c r="J103" s="13">
        <f t="shared" si="6"/>
        <v>7.4351271870252296</v>
      </c>
      <c r="K103" s="13">
        <f t="shared" si="2"/>
        <v>2.3817223802114076</v>
      </c>
      <c r="L103" s="13">
        <f t="shared" si="7"/>
        <v>1.0553865942685807</v>
      </c>
      <c r="M103" s="13">
        <f t="shared" si="3"/>
        <v>1.4238801690140848</v>
      </c>
      <c r="N103" s="13">
        <f t="shared" si="4"/>
        <v>4.4960535116706</v>
      </c>
      <c r="O103" s="4" t="e">
        <f>H103*#REF!+#REF!</f>
        <v>#REF!</v>
      </c>
      <c r="P103" s="16" t="e">
        <f>J103*#REF!+#REF!</f>
        <v>#REF!</v>
      </c>
      <c r="Q103" s="16" t="e">
        <f>L103*#REF!+#REF!</f>
        <v>#REF!</v>
      </c>
      <c r="R103" s="16" t="e">
        <f>M103*#REF!+#REF!</f>
        <v>#REF!</v>
      </c>
      <c r="S103" s="16" t="e">
        <f>N103*#REF!+#REF!</f>
        <v>#REF!</v>
      </c>
    </row>
    <row r="104" spans="1:19" ht="13.5">
      <c r="A104" s="39" t="s">
        <v>151</v>
      </c>
      <c r="B104">
        <v>0.86475999999999997</v>
      </c>
      <c r="C104">
        <v>8.6933000000000007</v>
      </c>
      <c r="D104">
        <v>1.9424999999999999</v>
      </c>
      <c r="E104">
        <v>3.7717999999999998</v>
      </c>
      <c r="F104">
        <v>5.3007999999999997</v>
      </c>
      <c r="G104" s="13">
        <f t="shared" si="0"/>
        <v>0.81912292569181056</v>
      </c>
      <c r="H104" s="13">
        <f t="shared" si="5"/>
        <v>0.60166131706381243</v>
      </c>
      <c r="I104" s="13">
        <f t="shared" si="1"/>
        <v>8.688021928770052</v>
      </c>
      <c r="J104" s="13">
        <f t="shared" si="6"/>
        <v>8.4116811345799114</v>
      </c>
      <c r="K104" s="13">
        <f t="shared" si="2"/>
        <v>2.718270107849976</v>
      </c>
      <c r="L104" s="13">
        <f t="shared" si="7"/>
        <v>1.1373916570763072</v>
      </c>
      <c r="M104" s="13">
        <f t="shared" si="3"/>
        <v>3.6845439225352115</v>
      </c>
      <c r="N104" s="13">
        <f t="shared" si="4"/>
        <v>5.3589100026226069</v>
      </c>
      <c r="O104" s="4" t="e">
        <f>H104*#REF!+#REF!</f>
        <v>#REF!</v>
      </c>
      <c r="P104" s="16" t="e">
        <f>J104*#REF!+#REF!</f>
        <v>#REF!</v>
      </c>
      <c r="Q104" s="16" t="e">
        <f>L104*#REF!+#REF!</f>
        <v>#REF!</v>
      </c>
      <c r="R104" s="16" t="e">
        <f>M104*#REF!+#REF!</f>
        <v>#REF!</v>
      </c>
      <c r="S104" s="16" t="e">
        <f>N104*#REF!+#REF!</f>
        <v>#REF!</v>
      </c>
    </row>
    <row r="105" spans="1:19" ht="13.5">
      <c r="A105" s="39" t="s">
        <v>152</v>
      </c>
      <c r="B105">
        <v>0.90917000000000003</v>
      </c>
      <c r="C105">
        <v>12.333</v>
      </c>
      <c r="D105">
        <v>1.81</v>
      </c>
      <c r="E105">
        <v>4.0892999999999997</v>
      </c>
      <c r="F105">
        <v>4.7516999999999996</v>
      </c>
      <c r="G105" s="13">
        <f t="shared" si="0"/>
        <v>0.8611892205365923</v>
      </c>
      <c r="H105" s="13">
        <f t="shared" si="5"/>
        <v>0.6585609005280072</v>
      </c>
      <c r="I105" s="13">
        <f t="shared" si="1"/>
        <v>12.325512112491348</v>
      </c>
      <c r="J105" s="13">
        <f t="shared" si="6"/>
        <v>12.025909691980784</v>
      </c>
      <c r="K105" s="13">
        <f t="shared" si="2"/>
        <v>2.5328540001073137</v>
      </c>
      <c r="L105" s="13">
        <f t="shared" si="7"/>
        <v>1.1157358038838678</v>
      </c>
      <c r="M105" s="13">
        <f t="shared" si="3"/>
        <v>3.9946989401408453</v>
      </c>
      <c r="N105" s="13">
        <f t="shared" si="4"/>
        <v>4.8037904956726978</v>
      </c>
      <c r="O105" s="4" t="e">
        <f>H105*#REF!+#REF!</f>
        <v>#REF!</v>
      </c>
      <c r="P105" s="16" t="e">
        <f>J105*#REF!+#REF!</f>
        <v>#REF!</v>
      </c>
      <c r="Q105" s="16" t="e">
        <f>L105*#REF!+#REF!</f>
        <v>#REF!</v>
      </c>
      <c r="R105" s="16" t="e">
        <f>M105*#REF!+#REF!</f>
        <v>#REF!</v>
      </c>
      <c r="S105" s="16" t="e">
        <f>N105*#REF!+#REF!</f>
        <v>#REF!</v>
      </c>
    </row>
    <row r="106" spans="1:19" ht="13.5">
      <c r="A106" s="39" t="s">
        <v>153</v>
      </c>
      <c r="B106">
        <v>1.0185999999999999</v>
      </c>
      <c r="C106">
        <v>13.154999999999999</v>
      </c>
      <c r="D106">
        <v>2.1907000000000001</v>
      </c>
      <c r="E106">
        <v>5.8342000000000001</v>
      </c>
      <c r="F106">
        <v>5.9097</v>
      </c>
      <c r="G106" s="13">
        <f t="shared" si="0"/>
        <v>0.96484413260289359</v>
      </c>
      <c r="H106" s="13">
        <f t="shared" si="5"/>
        <v>0.71959669578366303</v>
      </c>
      <c r="I106" s="13">
        <f t="shared" si="1"/>
        <v>13.147013041419255</v>
      </c>
      <c r="J106" s="13">
        <f t="shared" si="6"/>
        <v>12.719570583848832</v>
      </c>
      <c r="K106" s="13">
        <f t="shared" si="2"/>
        <v>3.0655929602403824</v>
      </c>
      <c r="L106" s="13">
        <f t="shared" si="7"/>
        <v>1.3031198655118226</v>
      </c>
      <c r="M106" s="13">
        <f t="shared" si="3"/>
        <v>5.6992327676056345</v>
      </c>
      <c r="N106" s="13">
        <f t="shared" si="4"/>
        <v>5.9744850668764746</v>
      </c>
      <c r="O106" s="4" t="e">
        <f>H106*#REF!+#REF!</f>
        <v>#REF!</v>
      </c>
      <c r="P106" s="16" t="e">
        <f>J106*#REF!+#REF!</f>
        <v>#REF!</v>
      </c>
      <c r="Q106" s="16" t="e">
        <f>L106*#REF!+#REF!</f>
        <v>#REF!</v>
      </c>
      <c r="R106" s="16" t="e">
        <f>M106*#REF!+#REF!</f>
        <v>#REF!</v>
      </c>
      <c r="S106" s="16" t="e">
        <f>N106*#REF!+#REF!</f>
        <v>#REF!</v>
      </c>
    </row>
    <row r="107" spans="1:19" ht="13.5">
      <c r="A107" s="39" t="s">
        <v>154</v>
      </c>
      <c r="B107">
        <v>1.1056999999999999</v>
      </c>
      <c r="C107">
        <v>10.082000000000001</v>
      </c>
      <c r="D107">
        <v>2.3178000000000001</v>
      </c>
      <c r="E107">
        <v>3.0392000000000001</v>
      </c>
      <c r="F107">
        <v>6.5452000000000004</v>
      </c>
      <c r="G107" s="13">
        <f t="shared" si="0"/>
        <v>1.0473474940300604</v>
      </c>
      <c r="H107" s="13">
        <f t="shared" si="5"/>
        <v>0.78787129507100051</v>
      </c>
      <c r="I107" s="13">
        <f t="shared" si="1"/>
        <v>10.075878790086579</v>
      </c>
      <c r="J107" s="13">
        <f t="shared" si="6"/>
        <v>9.8532119091006631</v>
      </c>
      <c r="K107" s="13">
        <f t="shared" si="2"/>
        <v>3.2434524869882493</v>
      </c>
      <c r="L107" s="13">
        <f t="shared" si="7"/>
        <v>1.2914517255930225</v>
      </c>
      <c r="M107" s="13">
        <f t="shared" si="3"/>
        <v>2.968891746478874</v>
      </c>
      <c r="N107" s="13">
        <f t="shared" si="4"/>
        <v>6.616951733543142</v>
      </c>
      <c r="O107" s="4" t="e">
        <f>H107*#REF!+#REF!</f>
        <v>#REF!</v>
      </c>
      <c r="P107" s="16" t="e">
        <f>J107*#REF!+#REF!</f>
        <v>#REF!</v>
      </c>
      <c r="Q107" s="16" t="e">
        <f>L107*#REF!+#REF!</f>
        <v>#REF!</v>
      </c>
      <c r="R107" s="16" t="e">
        <f>M107*#REF!+#REF!</f>
        <v>#REF!</v>
      </c>
      <c r="S107" s="16" t="e">
        <f>N107*#REF!+#REF!</f>
        <v>#REF!</v>
      </c>
    </row>
    <row r="108" spans="1:19" ht="13.5">
      <c r="A108" s="39" t="s">
        <v>155</v>
      </c>
      <c r="B108">
        <v>1.0918000000000001</v>
      </c>
      <c r="C108">
        <v>9.7402999999999995</v>
      </c>
      <c r="D108">
        <v>2.6042999999999998</v>
      </c>
      <c r="E108">
        <v>4.2081999999999997</v>
      </c>
      <c r="F108">
        <v>6.9946000000000002</v>
      </c>
      <c r="G108" s="13">
        <f t="shared" si="0"/>
        <v>1.0341810563281362</v>
      </c>
      <c r="H108" s="13">
        <f t="shared" si="5"/>
        <v>0.74263136914672279</v>
      </c>
      <c r="I108" s="13">
        <f t="shared" si="1"/>
        <v>9.7343862506526762</v>
      </c>
      <c r="J108" s="13">
        <f t="shared" si="6"/>
        <v>9.4260726258287324</v>
      </c>
      <c r="K108" s="13">
        <f t="shared" si="2"/>
        <v>3.6443710897676667</v>
      </c>
      <c r="L108" s="13">
        <f t="shared" si="7"/>
        <v>1.5583439972945485</v>
      </c>
      <c r="M108" s="13">
        <f t="shared" si="3"/>
        <v>4.1108483309859158</v>
      </c>
      <c r="N108" s="13">
        <f t="shared" si="4"/>
        <v>7.071278279569893</v>
      </c>
      <c r="O108" s="4" t="e">
        <f>H108*#REF!+#REF!</f>
        <v>#REF!</v>
      </c>
      <c r="P108" s="16" t="e">
        <f>J108*#REF!+#REF!</f>
        <v>#REF!</v>
      </c>
      <c r="Q108" s="16" t="e">
        <f>L108*#REF!+#REF!</f>
        <v>#REF!</v>
      </c>
      <c r="R108" s="16" t="e">
        <f>M108*#REF!+#REF!</f>
        <v>#REF!</v>
      </c>
      <c r="S108" s="16" t="e">
        <f>N108*#REF!+#REF!</f>
        <v>#REF!</v>
      </c>
    </row>
    <row r="109" spans="1:19" ht="13.5">
      <c r="A109" s="39" t="s">
        <v>156</v>
      </c>
      <c r="B109">
        <v>0.93225000000000002</v>
      </c>
      <c r="C109">
        <v>11.590999999999999</v>
      </c>
      <c r="D109">
        <v>1.6288</v>
      </c>
      <c r="E109">
        <v>3.55</v>
      </c>
      <c r="F109">
        <v>3.6871</v>
      </c>
      <c r="G109" s="13">
        <f t="shared" si="0"/>
        <v>0.88305119047619052</v>
      </c>
      <c r="H109" s="13">
        <f t="shared" si="5"/>
        <v>0.70070809233807818</v>
      </c>
      <c r="I109" s="13">
        <f t="shared" si="1"/>
        <v>11.583962612169561</v>
      </c>
      <c r="J109" s="13">
        <f t="shared" si="6"/>
        <v>11.323871987169561</v>
      </c>
      <c r="K109" s="13">
        <f t="shared" si="2"/>
        <v>2.2792887267264046</v>
      </c>
      <c r="L109" s="13">
        <f t="shared" si="7"/>
        <v>1.1796703793358985</v>
      </c>
      <c r="M109" s="13">
        <f t="shared" si="3"/>
        <v>3.4678750000000003</v>
      </c>
      <c r="N109" s="13">
        <f t="shared" si="4"/>
        <v>3.7275198216627325</v>
      </c>
      <c r="O109" s="4" t="e">
        <f>H109*#REF!+#REF!</f>
        <v>#REF!</v>
      </c>
      <c r="P109" s="16" t="e">
        <f>J109*#REF!+#REF!</f>
        <v>#REF!</v>
      </c>
      <c r="Q109" s="16" t="e">
        <f>L109*#REF!+#REF!</f>
        <v>#REF!</v>
      </c>
      <c r="R109" s="16" t="e">
        <f>M109*#REF!+#REF!</f>
        <v>#REF!</v>
      </c>
      <c r="S109" s="16" t="e">
        <f>N109*#REF!+#REF!</f>
        <v>#REF!</v>
      </c>
    </row>
    <row r="110" spans="1:19" ht="13.5">
      <c r="A110" s="39" t="s">
        <v>157</v>
      </c>
      <c r="B110">
        <v>1.0206999999999999</v>
      </c>
      <c r="C110">
        <v>9.3432999999999993</v>
      </c>
      <c r="D110">
        <v>2.2111000000000001</v>
      </c>
      <c r="E110">
        <v>2.9272</v>
      </c>
      <c r="F110">
        <v>5.8163</v>
      </c>
      <c r="G110" s="13">
        <f t="shared" si="0"/>
        <v>0.96683330664419154</v>
      </c>
      <c r="H110" s="13">
        <f t="shared" si="5"/>
        <v>0.71930210312431164</v>
      </c>
      <c r="I110" s="13">
        <f t="shared" si="1"/>
        <v>9.3376272861947935</v>
      </c>
      <c r="J110" s="13">
        <f t="shared" si="6"/>
        <v>9.1231660812652162</v>
      </c>
      <c r="K110" s="13">
        <f t="shared" si="2"/>
        <v>3.0941400439984981</v>
      </c>
      <c r="L110" s="13">
        <f t="shared" si="7"/>
        <v>1.3595219989421123</v>
      </c>
      <c r="M110" s="13">
        <f t="shared" si="3"/>
        <v>2.8594827323943668</v>
      </c>
      <c r="N110" s="13">
        <f t="shared" si="4"/>
        <v>5.8800611696826639</v>
      </c>
      <c r="O110" s="4" t="e">
        <f>H110*#REF!+#REF!</f>
        <v>#REF!</v>
      </c>
      <c r="P110" s="16" t="e">
        <f>J110*#REF!+#REF!</f>
        <v>#REF!</v>
      </c>
      <c r="Q110" s="16" t="e">
        <f>L110*#REF!+#REF!</f>
        <v>#REF!</v>
      </c>
      <c r="R110" s="16" t="e">
        <f>M110*#REF!+#REF!</f>
        <v>#REF!</v>
      </c>
      <c r="S110" s="16" t="e">
        <f>N110*#REF!+#REF!</f>
        <v>#REF!</v>
      </c>
    </row>
    <row r="111" spans="1:19" ht="13.5">
      <c r="A111" s="39" t="s">
        <v>158</v>
      </c>
      <c r="B111">
        <v>1.0936999999999999</v>
      </c>
      <c r="C111">
        <v>9.9040999999999997</v>
      </c>
      <c r="D111">
        <v>2.3408000000000002</v>
      </c>
      <c r="E111">
        <v>4.0416999999999996</v>
      </c>
      <c r="F111">
        <v>6.6031000000000004</v>
      </c>
      <c r="G111" s="13">
        <f t="shared" si="0"/>
        <v>1.0359807852226435</v>
      </c>
      <c r="H111" s="13">
        <f t="shared" si="5"/>
        <v>0.77392975125794949</v>
      </c>
      <c r="I111" s="13">
        <f t="shared" si="1"/>
        <v>9.8980868007237124</v>
      </c>
      <c r="J111" s="13">
        <f t="shared" si="6"/>
        <v>9.6019717925370927</v>
      </c>
      <c r="K111" s="13">
        <f t="shared" si="2"/>
        <v>3.2756379245586742</v>
      </c>
      <c r="L111" s="13">
        <f t="shared" si="7"/>
        <v>1.3063694182381917</v>
      </c>
      <c r="M111" s="13">
        <f t="shared" si="3"/>
        <v>3.9482001091549299</v>
      </c>
      <c r="N111" s="13">
        <f t="shared" si="4"/>
        <v>6.675486462103331</v>
      </c>
      <c r="O111" s="4" t="e">
        <f>H111*#REF!+#REF!</f>
        <v>#REF!</v>
      </c>
      <c r="P111" s="16" t="e">
        <f>J111*#REF!+#REF!</f>
        <v>#REF!</v>
      </c>
      <c r="Q111" s="16" t="e">
        <f>L111*#REF!+#REF!</f>
        <v>#REF!</v>
      </c>
      <c r="R111" s="16" t="e">
        <f>M111*#REF!+#REF!</f>
        <v>#REF!</v>
      </c>
      <c r="S111" s="16" t="e">
        <f>N111*#REF!+#REF!</f>
        <v>#REF!</v>
      </c>
    </row>
    <row r="112" spans="1:19" ht="13.5">
      <c r="A112" s="39" t="s">
        <v>159</v>
      </c>
      <c r="B112">
        <v>1.0461</v>
      </c>
      <c r="C112">
        <v>8.6795000000000009</v>
      </c>
      <c r="D112">
        <v>2.1919</v>
      </c>
      <c r="E112">
        <v>2.8077999999999999</v>
      </c>
      <c r="F112">
        <v>6.2358000000000002</v>
      </c>
      <c r="G112" s="13">
        <f t="shared" si="0"/>
        <v>0.99089284028655722</v>
      </c>
      <c r="H112" s="13">
        <f t="shared" si="5"/>
        <v>0.74551106424964142</v>
      </c>
      <c r="I112" s="13">
        <f t="shared" si="1"/>
        <v>8.6742303073354954</v>
      </c>
      <c r="J112" s="13">
        <f t="shared" si="6"/>
        <v>8.4685169392016917</v>
      </c>
      <c r="K112" s="13">
        <f t="shared" si="2"/>
        <v>3.0672722004614479</v>
      </c>
      <c r="L112" s="13">
        <f t="shared" si="7"/>
        <v>1.2075450190295045</v>
      </c>
      <c r="M112" s="13">
        <f t="shared" si="3"/>
        <v>2.7428449084507043</v>
      </c>
      <c r="N112" s="13">
        <f t="shared" si="4"/>
        <v>6.3041599370574355</v>
      </c>
      <c r="O112" s="4" t="e">
        <f>H112*#REF!+#REF!</f>
        <v>#REF!</v>
      </c>
      <c r="P112" s="16" t="e">
        <f>J112*#REF!+#REF!</f>
        <v>#REF!</v>
      </c>
      <c r="Q112" s="16" t="e">
        <f>L112*#REF!+#REF!</f>
        <v>#REF!</v>
      </c>
      <c r="R112" s="16" t="e">
        <f>M112*#REF!+#REF!</f>
        <v>#REF!</v>
      </c>
      <c r="S112" s="16" t="e">
        <f>N112*#REF!+#REF!</f>
        <v>#REF!</v>
      </c>
    </row>
    <row r="113" spans="1:19" ht="13.5">
      <c r="A113" s="39" t="s">
        <v>160</v>
      </c>
      <c r="B113">
        <v>1.1387</v>
      </c>
      <c r="C113">
        <v>10.44</v>
      </c>
      <c r="D113">
        <v>2.5316000000000001</v>
      </c>
      <c r="E113">
        <v>3.9716</v>
      </c>
      <c r="F113">
        <v>7.2271999999999998</v>
      </c>
      <c r="G113" s="13">
        <f t="shared" si="0"/>
        <v>1.0786059432504567</v>
      </c>
      <c r="H113" s="13">
        <f t="shared" si="5"/>
        <v>0.79519497367380798</v>
      </c>
      <c r="I113" s="13">
        <f t="shared" si="1"/>
        <v>10.433661433098974</v>
      </c>
      <c r="J113" s="13">
        <f t="shared" si="6"/>
        <v>10.142682298944045</v>
      </c>
      <c r="K113" s="13">
        <f t="shared" si="2"/>
        <v>3.5426371197081079</v>
      </c>
      <c r="L113" s="13">
        <f t="shared" si="7"/>
        <v>1.3872408135974341</v>
      </c>
      <c r="M113" s="13">
        <f t="shared" si="3"/>
        <v>3.8797217887323945</v>
      </c>
      <c r="N113" s="13">
        <f t="shared" si="4"/>
        <v>7.3064281563073692</v>
      </c>
      <c r="O113" s="4" t="e">
        <f>H113*#REF!+#REF!</f>
        <v>#REF!</v>
      </c>
      <c r="P113" s="16" t="e">
        <f>J113*#REF!+#REF!</f>
        <v>#REF!</v>
      </c>
      <c r="Q113" s="16" t="e">
        <f>L113*#REF!+#REF!</f>
        <v>#REF!</v>
      </c>
      <c r="R113" s="16" t="e">
        <f>M113*#REF!+#REF!</f>
        <v>#REF!</v>
      </c>
      <c r="S113" s="16" t="e">
        <f>N113*#REF!+#REF!</f>
        <v>#REF!</v>
      </c>
    </row>
    <row r="114" spans="1:19" ht="13.5">
      <c r="A114" s="39" t="s">
        <v>161</v>
      </c>
      <c r="B114">
        <v>1.1187</v>
      </c>
      <c r="C114">
        <v>9.6059999999999999</v>
      </c>
      <c r="D114">
        <v>2.4601999999999999</v>
      </c>
      <c r="E114">
        <v>4.3540999999999999</v>
      </c>
      <c r="F114">
        <v>6.6547999999999998</v>
      </c>
      <c r="G114" s="13">
        <f t="shared" si="0"/>
        <v>1.0596614285714285</v>
      </c>
      <c r="H114" s="13">
        <f t="shared" si="5"/>
        <v>0.78424364244705225</v>
      </c>
      <c r="I114" s="13">
        <f t="shared" si="1"/>
        <v>9.6001677898801479</v>
      </c>
      <c r="J114" s="13">
        <f t="shared" si="6"/>
        <v>9.2811648066935284</v>
      </c>
      <c r="K114" s="13">
        <f t="shared" si="2"/>
        <v>3.4427223265547031</v>
      </c>
      <c r="L114" s="13">
        <f t="shared" si="7"/>
        <v>1.4580351257154691</v>
      </c>
      <c r="M114" s="13">
        <f t="shared" si="3"/>
        <v>4.2533731091549303</v>
      </c>
      <c r="N114" s="13">
        <f t="shared" si="4"/>
        <v>6.7277532231838446</v>
      </c>
      <c r="O114" s="4" t="e">
        <f>H114*#REF!+#REF!</f>
        <v>#REF!</v>
      </c>
      <c r="P114" s="16" t="e">
        <f>J114*#REF!+#REF!</f>
        <v>#REF!</v>
      </c>
      <c r="Q114" s="16" t="e">
        <f>L114*#REF!+#REF!</f>
        <v>#REF!</v>
      </c>
      <c r="R114" s="16" t="e">
        <f>M114*#REF!+#REF!</f>
        <v>#REF!</v>
      </c>
      <c r="S114" s="16" t="e">
        <f>N114*#REF!+#REF!</f>
        <v>#REF!</v>
      </c>
    </row>
    <row r="115" spans="1:19" ht="13.5">
      <c r="A115" s="39" t="s">
        <v>162</v>
      </c>
      <c r="B115">
        <v>1.1255999999999999</v>
      </c>
      <c r="C115">
        <v>10.435</v>
      </c>
      <c r="D115">
        <v>2.3323999999999998</v>
      </c>
      <c r="E115">
        <v>3.3578000000000001</v>
      </c>
      <c r="F115">
        <v>7.1090999999999998</v>
      </c>
      <c r="G115" s="13">
        <f t="shared" si="0"/>
        <v>1.0661972861356932</v>
      </c>
      <c r="H115" s="13">
        <f t="shared" si="5"/>
        <v>0.80508662669479603</v>
      </c>
      <c r="I115" s="13">
        <f t="shared" si="1"/>
        <v>10.428664468811093</v>
      </c>
      <c r="J115" s="13">
        <f t="shared" si="6"/>
        <v>10.182655370043486</v>
      </c>
      <c r="K115" s="13">
        <f t="shared" si="2"/>
        <v>3.2638832430112146</v>
      </c>
      <c r="L115" s="13">
        <f t="shared" si="7"/>
        <v>1.1437083648050779</v>
      </c>
      <c r="M115" s="13">
        <f t="shared" si="3"/>
        <v>3.280121316901409</v>
      </c>
      <c r="N115" s="13">
        <f t="shared" si="4"/>
        <v>7.1870334854445312</v>
      </c>
      <c r="O115" s="4" t="e">
        <f>H115*#REF!+#REF!</f>
        <v>#REF!</v>
      </c>
      <c r="P115" s="16" t="e">
        <f>J115*#REF!+#REF!</f>
        <v>#REF!</v>
      </c>
      <c r="Q115" s="16" t="e">
        <f>L115*#REF!+#REF!</f>
        <v>#REF!</v>
      </c>
      <c r="R115" s="16" t="e">
        <f>M115*#REF!+#REF!</f>
        <v>#REF!</v>
      </c>
      <c r="S115" s="16" t="e">
        <f>N115*#REF!+#REF!</f>
        <v>#REF!</v>
      </c>
    </row>
    <row r="116" spans="1:19" ht="13.5">
      <c r="A116" s="39" t="s">
        <v>163</v>
      </c>
      <c r="B116">
        <v>1.0495000000000001</v>
      </c>
      <c r="C116">
        <v>12.156000000000001</v>
      </c>
      <c r="D116">
        <v>2.0758999999999999</v>
      </c>
      <c r="E116">
        <v>2.7734000000000001</v>
      </c>
      <c r="F116">
        <v>5.8803000000000001</v>
      </c>
      <c r="G116" s="13">
        <f t="shared" si="0"/>
        <v>0.99411340778199209</v>
      </c>
      <c r="H116" s="13">
        <f t="shared" si="5"/>
        <v>0.76171775612131709</v>
      </c>
      <c r="I116" s="13">
        <f t="shared" si="1"/>
        <v>12.148619576700302</v>
      </c>
      <c r="J116" s="13">
        <f t="shared" si="6"/>
        <v>11.945426523355231</v>
      </c>
      <c r="K116" s="13">
        <f t="shared" si="2"/>
        <v>2.9049456457584375</v>
      </c>
      <c r="L116" s="13">
        <f t="shared" si="7"/>
        <v>1.1512406287639454</v>
      </c>
      <c r="M116" s="13">
        <f t="shared" si="3"/>
        <v>2.709240711267606</v>
      </c>
      <c r="N116" s="13">
        <f t="shared" si="4"/>
        <v>5.9447627694728551</v>
      </c>
      <c r="O116" s="4" t="e">
        <f>H116*#REF!+#REF!</f>
        <v>#REF!</v>
      </c>
      <c r="P116" s="16" t="e">
        <f>J116*#REF!+#REF!</f>
        <v>#REF!</v>
      </c>
      <c r="Q116" s="16" t="e">
        <f>L116*#REF!+#REF!</f>
        <v>#REF!</v>
      </c>
      <c r="R116" s="16" t="e">
        <f>M116*#REF!+#REF!</f>
        <v>#REF!</v>
      </c>
      <c r="S116" s="16" t="e">
        <f>N116*#REF!+#REF!</f>
        <v>#REF!</v>
      </c>
    </row>
    <row r="117" spans="1:19" ht="13.5">
      <c r="A117" s="39" t="s">
        <v>164</v>
      </c>
      <c r="B117">
        <v>0.96084000000000003</v>
      </c>
      <c r="C117">
        <v>7.8833000000000002</v>
      </c>
      <c r="D117">
        <v>2.3212000000000002</v>
      </c>
      <c r="E117">
        <v>2.6791999999999998</v>
      </c>
      <c r="F117">
        <v>6.5541999999999998</v>
      </c>
      <c r="G117" s="13">
        <f t="shared" si="0"/>
        <v>0.91013237420986093</v>
      </c>
      <c r="H117" s="13">
        <f t="shared" si="5"/>
        <v>0.65027554746735938</v>
      </c>
      <c r="I117" s="13">
        <f t="shared" si="1"/>
        <v>7.878513714133061</v>
      </c>
      <c r="J117" s="13">
        <f t="shared" si="6"/>
        <v>7.6822222204710888</v>
      </c>
      <c r="K117" s="13">
        <f t="shared" si="2"/>
        <v>3.2482103342812687</v>
      </c>
      <c r="L117" s="13">
        <f t="shared" si="7"/>
        <v>1.2935254674572458</v>
      </c>
      <c r="M117" s="13">
        <f t="shared" si="3"/>
        <v>2.6172199154929578</v>
      </c>
      <c r="N117" s="13">
        <f t="shared" si="4"/>
        <v>6.6260503960136372</v>
      </c>
      <c r="O117" s="4" t="e">
        <f>H117*#REF!+#REF!</f>
        <v>#REF!</v>
      </c>
      <c r="P117" s="16" t="e">
        <f>J117*#REF!+#REF!</f>
        <v>#REF!</v>
      </c>
      <c r="Q117" s="16" t="e">
        <f>L117*#REF!+#REF!</f>
        <v>#REF!</v>
      </c>
      <c r="R117" s="16" t="e">
        <f>M117*#REF!+#REF!</f>
        <v>#REF!</v>
      </c>
      <c r="S117" s="16" t="e">
        <f>N117*#REF!+#REF!</f>
        <v>#REF!</v>
      </c>
    </row>
    <row r="118" spans="1:19" ht="13.5">
      <c r="A118" s="39" t="s">
        <v>165</v>
      </c>
      <c r="B118">
        <v>0.70011999999999996</v>
      </c>
      <c r="C118">
        <v>7.2713999999999999</v>
      </c>
      <c r="D118">
        <v>1.8884000000000001</v>
      </c>
      <c r="E118">
        <v>6.0605000000000002</v>
      </c>
      <c r="F118">
        <v>5.4715999999999996</v>
      </c>
      <c r="G118" s="13">
        <f t="shared" si="0"/>
        <v>0.66317168085405254</v>
      </c>
      <c r="H118" s="13">
        <f t="shared" si="5"/>
        <v>0.4517665319566978</v>
      </c>
      <c r="I118" s="13">
        <f t="shared" si="1"/>
        <v>7.2669852245819815</v>
      </c>
      <c r="J118" s="13">
        <f t="shared" si="6"/>
        <v>6.8229629054798684</v>
      </c>
      <c r="K118" s="13">
        <f t="shared" si="2"/>
        <v>2.6425643612169343</v>
      </c>
      <c r="L118" s="13">
        <f t="shared" si="7"/>
        <v>1.0107475540834441</v>
      </c>
      <c r="M118" s="13">
        <f t="shared" si="3"/>
        <v>5.9202975880281707</v>
      </c>
      <c r="N118" s="13">
        <f t="shared" si="4"/>
        <v>5.531582397062679</v>
      </c>
      <c r="O118" s="4" t="e">
        <f>H118*#REF!+#REF!</f>
        <v>#REF!</v>
      </c>
      <c r="P118" s="16" t="e">
        <f>J118*#REF!+#REF!</f>
        <v>#REF!</v>
      </c>
      <c r="Q118" s="16" t="e">
        <f>L118*#REF!+#REF!</f>
        <v>#REF!</v>
      </c>
      <c r="R118" s="16" t="e">
        <f>M118*#REF!+#REF!</f>
        <v>#REF!</v>
      </c>
      <c r="S118" s="16" t="e">
        <f>N118*#REF!+#REF!</f>
        <v>#REF!</v>
      </c>
    </row>
    <row r="119" spans="1:19" ht="13.5">
      <c r="A119" s="39" t="s">
        <v>166</v>
      </c>
      <c r="B119">
        <v>1.1124000000000001</v>
      </c>
      <c r="C119">
        <v>8.3880999999999997</v>
      </c>
      <c r="D119">
        <v>2.6374</v>
      </c>
      <c r="E119">
        <v>2.9525000000000001</v>
      </c>
      <c r="F119">
        <v>8.7658000000000005</v>
      </c>
      <c r="G119" s="13">
        <f t="shared" si="0"/>
        <v>1.0536939064475348</v>
      </c>
      <c r="H119" s="13">
        <f t="shared" si="5"/>
        <v>0.75843869584497003</v>
      </c>
      <c r="I119" s="13">
        <f t="shared" si="1"/>
        <v>8.3830072286376911</v>
      </c>
      <c r="J119" s="13">
        <f t="shared" si="6"/>
        <v>8.1666924200989595</v>
      </c>
      <c r="K119" s="13">
        <f t="shared" si="2"/>
        <v>3.69069013253206</v>
      </c>
      <c r="L119" s="13">
        <f t="shared" si="7"/>
        <v>1.0764310916718447</v>
      </c>
      <c r="M119" s="13">
        <f t="shared" si="3"/>
        <v>2.8841974471830993</v>
      </c>
      <c r="N119" s="13">
        <f t="shared" si="4"/>
        <v>8.8618950537634422</v>
      </c>
      <c r="O119" s="4" t="e">
        <f>H119*#REF!+#REF!</f>
        <v>#REF!</v>
      </c>
      <c r="P119" s="16" t="e">
        <f>J119*#REF!+#REF!</f>
        <v>#REF!</v>
      </c>
      <c r="Q119" s="16" t="e">
        <f>L119*#REF!+#REF!</f>
        <v>#REF!</v>
      </c>
      <c r="R119" s="16" t="e">
        <f>M119*#REF!+#REF!</f>
        <v>#REF!</v>
      </c>
      <c r="S119" s="16" t="e">
        <f>N119*#REF!+#REF!</f>
        <v>#REF!</v>
      </c>
    </row>
    <row r="120" spans="1:19" ht="13.5">
      <c r="A120" s="39" t="s">
        <v>167</v>
      </c>
      <c r="B120">
        <v>0.83040999999999998</v>
      </c>
      <c r="C120">
        <v>7.2275</v>
      </c>
      <c r="D120">
        <v>1.7722</v>
      </c>
      <c r="E120">
        <v>2.2362000000000002</v>
      </c>
      <c r="F120">
        <v>6.1018999999999997</v>
      </c>
      <c r="G120" s="13">
        <f t="shared" si="0"/>
        <v>0.78658572173058006</v>
      </c>
      <c r="H120" s="13">
        <f t="shared" si="5"/>
        <v>0.58818908707908024</v>
      </c>
      <c r="I120" s="13">
        <f t="shared" si="1"/>
        <v>7.2231118781343726</v>
      </c>
      <c r="J120" s="13">
        <f t="shared" si="6"/>
        <v>7.0592767638738092</v>
      </c>
      <c r="K120" s="13">
        <f t="shared" si="2"/>
        <v>2.4799579331437469</v>
      </c>
      <c r="L120" s="13">
        <f t="shared" si="7"/>
        <v>0.66016427581356085</v>
      </c>
      <c r="M120" s="13">
        <f t="shared" si="3"/>
        <v>2.1844681901408456</v>
      </c>
      <c r="N120" s="13">
        <f t="shared" si="4"/>
        <v>6.1687920587463934</v>
      </c>
      <c r="O120" s="4" t="e">
        <f>H120*#REF!+#REF!</f>
        <v>#REF!</v>
      </c>
      <c r="P120" s="16" t="e">
        <f>J120*#REF!+#REF!</f>
        <v>#REF!</v>
      </c>
      <c r="Q120" s="16" t="e">
        <f>L120*#REF!+#REF!</f>
        <v>#REF!</v>
      </c>
      <c r="R120" s="16" t="e">
        <f>M120*#REF!+#REF!</f>
        <v>#REF!</v>
      </c>
      <c r="S120" s="16" t="e">
        <f>N120*#REF!+#REF!</f>
        <v>#REF!</v>
      </c>
    </row>
    <row r="121" spans="1:19" ht="13.5">
      <c r="A121" s="39" t="s">
        <v>168</v>
      </c>
      <c r="B121">
        <v>1.1101000000000001</v>
      </c>
      <c r="C121">
        <v>9.2952999999999992</v>
      </c>
      <c r="D121">
        <v>2.4546000000000001</v>
      </c>
      <c r="E121">
        <v>2.8891</v>
      </c>
      <c r="F121">
        <v>7.2803000000000004</v>
      </c>
      <c r="G121" s="13">
        <f t="shared" si="0"/>
        <v>1.0515152872594467</v>
      </c>
      <c r="H121" s="13">
        <f t="shared" si="5"/>
        <v>0.77672441748426824</v>
      </c>
      <c r="I121" s="13">
        <f t="shared" si="1"/>
        <v>9.289656429031119</v>
      </c>
      <c r="J121" s="13">
        <f t="shared" si="6"/>
        <v>9.0779866192599918</v>
      </c>
      <c r="K121" s="13">
        <f t="shared" si="2"/>
        <v>3.4348858721897306</v>
      </c>
      <c r="L121" s="13">
        <f t="shared" si="7"/>
        <v>1.2636533440491591</v>
      </c>
      <c r="M121" s="13">
        <f t="shared" si="3"/>
        <v>2.8222641302816904</v>
      </c>
      <c r="N121" s="13">
        <f t="shared" si="4"/>
        <v>7.3601102648832937</v>
      </c>
      <c r="O121" s="4" t="e">
        <f>H121*#REF!+#REF!</f>
        <v>#REF!</v>
      </c>
      <c r="P121" s="16" t="e">
        <f>J121*#REF!+#REF!</f>
        <v>#REF!</v>
      </c>
      <c r="Q121" s="16" t="e">
        <f>L121*#REF!+#REF!</f>
        <v>#REF!</v>
      </c>
      <c r="R121" s="16" t="e">
        <f>M121*#REF!+#REF!</f>
        <v>#REF!</v>
      </c>
      <c r="S121" s="16" t="e">
        <f>N121*#REF!+#REF!</f>
        <v>#REF!</v>
      </c>
    </row>
    <row r="122" spans="1:19" ht="13.5">
      <c r="A122" s="39" t="s">
        <v>169</v>
      </c>
      <c r="B122">
        <v>0.87770000000000004</v>
      </c>
      <c r="C122">
        <v>7.9328000000000003</v>
      </c>
      <c r="D122">
        <v>1.8583000000000001</v>
      </c>
      <c r="E122">
        <v>2.2656000000000001</v>
      </c>
      <c r="F122">
        <v>4.7065999999999999</v>
      </c>
      <c r="G122" s="13">
        <f t="shared" si="0"/>
        <v>0.83138002668914179</v>
      </c>
      <c r="H122" s="13">
        <f t="shared" si="5"/>
        <v>0.62334455316872539</v>
      </c>
      <c r="I122" s="13">
        <f t="shared" si="1"/>
        <v>7.9279836605830987</v>
      </c>
      <c r="J122" s="13">
        <f t="shared" si="6"/>
        <v>7.7619945563577462</v>
      </c>
      <c r="K122" s="13">
        <f t="shared" si="2"/>
        <v>2.600443419005205</v>
      </c>
      <c r="L122" s="13">
        <f t="shared" si="7"/>
        <v>1.1967755733193934</v>
      </c>
      <c r="M122" s="13">
        <f t="shared" si="3"/>
        <v>2.2131880563380286</v>
      </c>
      <c r="N122" s="13">
        <f t="shared" si="4"/>
        <v>4.758196087070548</v>
      </c>
      <c r="O122" s="4" t="e">
        <f>H122*#REF!+#REF!</f>
        <v>#REF!</v>
      </c>
      <c r="P122" s="16" t="e">
        <f>J122*#REF!+#REF!</f>
        <v>#REF!</v>
      </c>
      <c r="Q122" s="16" t="e">
        <f>L122*#REF!+#REF!</f>
        <v>#REF!</v>
      </c>
      <c r="R122" s="16" t="e">
        <f>M122*#REF!+#REF!</f>
        <v>#REF!</v>
      </c>
      <c r="S122" s="16" t="e">
        <f>N122*#REF!+#REF!</f>
        <v>#REF!</v>
      </c>
    </row>
    <row r="123" spans="1:19" ht="13.5">
      <c r="A123" s="39" t="s">
        <v>170</v>
      </c>
      <c r="B123">
        <v>0.93708000000000002</v>
      </c>
      <c r="C123">
        <v>9.1094000000000008</v>
      </c>
      <c r="D123">
        <v>1.9883999999999999</v>
      </c>
      <c r="E123">
        <v>2.4430000000000001</v>
      </c>
      <c r="F123">
        <v>5.8003</v>
      </c>
      <c r="G123" s="13">
        <f t="shared" si="0"/>
        <v>0.88762629077117572</v>
      </c>
      <c r="H123" s="13">
        <f t="shared" si="5"/>
        <v>0.66502620706671678</v>
      </c>
      <c r="I123" s="13">
        <f t="shared" si="1"/>
        <v>9.1038692968076447</v>
      </c>
      <c r="J123" s="13">
        <f t="shared" si="6"/>
        <v>8.9248829878287719</v>
      </c>
      <c r="K123" s="13">
        <f t="shared" si="2"/>
        <v>2.782501046305736</v>
      </c>
      <c r="L123" s="13">
        <f t="shared" si="7"/>
        <v>1.0526547442338767</v>
      </c>
      <c r="M123" s="13">
        <f t="shared" si="3"/>
        <v>2.3864841197183102</v>
      </c>
      <c r="N123" s="13">
        <f t="shared" si="4"/>
        <v>5.8638857697351163</v>
      </c>
      <c r="O123" s="4" t="e">
        <f>H123*#REF!+#REF!</f>
        <v>#REF!</v>
      </c>
      <c r="P123" s="16" t="e">
        <f>J123*#REF!+#REF!</f>
        <v>#REF!</v>
      </c>
      <c r="Q123" s="16" t="e">
        <f>L123*#REF!+#REF!</f>
        <v>#REF!</v>
      </c>
      <c r="R123" s="16" t="e">
        <f>M123*#REF!+#REF!</f>
        <v>#REF!</v>
      </c>
      <c r="S123" s="16" t="e">
        <f>N123*#REF!+#REF!</f>
        <v>#REF!</v>
      </c>
    </row>
    <row r="124" spans="1:19" ht="13.5">
      <c r="A124" s="39" t="s">
        <v>171</v>
      </c>
      <c r="B124">
        <v>0.86582000000000003</v>
      </c>
      <c r="C124">
        <v>8.1280999999999999</v>
      </c>
      <c r="D124">
        <v>1.9541999999999999</v>
      </c>
      <c r="E124">
        <v>2.0924</v>
      </c>
      <c r="F124">
        <v>6.3023999999999996</v>
      </c>
      <c r="G124" s="13">
        <f t="shared" si="0"/>
        <v>0.82012698496979908</v>
      </c>
      <c r="H124" s="13">
        <f t="shared" si="5"/>
        <v>0.60135556896936981</v>
      </c>
      <c r="I124" s="13">
        <f t="shared" si="1"/>
        <v>8.1231650856677948</v>
      </c>
      <c r="J124" s="13">
        <f t="shared" si="6"/>
        <v>7.9698654733438508</v>
      </c>
      <c r="K124" s="13">
        <f t="shared" si="2"/>
        <v>2.7346427000053657</v>
      </c>
      <c r="L124" s="13">
        <f t="shared" si="7"/>
        <v>0.85505313840033059</v>
      </c>
      <c r="M124" s="13">
        <f t="shared" si="3"/>
        <v>2.0439948309859157</v>
      </c>
      <c r="N124" s="13">
        <f t="shared" si="4"/>
        <v>6.3714900393391023</v>
      </c>
      <c r="O124" s="4" t="e">
        <f>H124*#REF!+#REF!</f>
        <v>#REF!</v>
      </c>
      <c r="P124" s="16" t="e">
        <f>J124*#REF!+#REF!</f>
        <v>#REF!</v>
      </c>
      <c r="Q124" s="16" t="e">
        <f>L124*#REF!+#REF!</f>
        <v>#REF!</v>
      </c>
      <c r="R124" s="16" t="e">
        <f>M124*#REF!+#REF!</f>
        <v>#REF!</v>
      </c>
      <c r="S124" s="16" t="e">
        <f>N124*#REF!+#REF!</f>
        <v>#REF!</v>
      </c>
    </row>
    <row r="125" spans="1:19" ht="13.5">
      <c r="A125" s="39" t="s">
        <v>172</v>
      </c>
      <c r="B125">
        <v>0.94923000000000002</v>
      </c>
      <c r="C125">
        <v>9.0336999999999996</v>
      </c>
      <c r="D125">
        <v>2.0488</v>
      </c>
      <c r="E125">
        <v>1.7327999999999999</v>
      </c>
      <c r="F125">
        <v>6.3343999999999996</v>
      </c>
      <c r="G125" s="13">
        <f t="shared" si="0"/>
        <v>0.8991350834386852</v>
      </c>
      <c r="H125" s="13">
        <f t="shared" si="5"/>
        <v>0.66977325911073538</v>
      </c>
      <c r="I125" s="13">
        <f t="shared" si="1"/>
        <v>9.0282152574891015</v>
      </c>
      <c r="J125" s="13">
        <f t="shared" si="6"/>
        <v>8.9012617265031864</v>
      </c>
      <c r="K125" s="13">
        <f t="shared" si="2"/>
        <v>2.8670228040993724</v>
      </c>
      <c r="L125" s="13">
        <f t="shared" si="7"/>
        <v>0.97788975652528398</v>
      </c>
      <c r="M125" s="13">
        <f t="shared" si="3"/>
        <v>1.6927137464788735</v>
      </c>
      <c r="N125" s="13">
        <f t="shared" si="4"/>
        <v>6.4038408392341983</v>
      </c>
      <c r="O125" s="4" t="e">
        <f>H125*#REF!+#REF!</f>
        <v>#REF!</v>
      </c>
      <c r="P125" s="16" t="e">
        <f>J125*#REF!+#REF!</f>
        <v>#REF!</v>
      </c>
      <c r="Q125" s="16" t="e">
        <f>L125*#REF!+#REF!</f>
        <v>#REF!</v>
      </c>
      <c r="R125" s="16" t="e">
        <f>M125*#REF!+#REF!</f>
        <v>#REF!</v>
      </c>
      <c r="S125" s="16" t="e">
        <f>N125*#REF!+#REF!</f>
        <v>#REF!</v>
      </c>
    </row>
    <row r="126" spans="1:19" ht="13.5">
      <c r="A126" s="39" t="s">
        <v>173</v>
      </c>
      <c r="B126">
        <v>0.29920999999999998</v>
      </c>
      <c r="C126">
        <v>7.4198000000000004</v>
      </c>
      <c r="D126">
        <v>0.70406999999999997</v>
      </c>
      <c r="E126">
        <v>33.417000000000002</v>
      </c>
      <c r="F126">
        <v>2.0297999999999998</v>
      </c>
      <c r="G126" s="13">
        <f t="shared" si="0"/>
        <v>0.28341941185559771</v>
      </c>
      <c r="H126" s="13">
        <f t="shared" si="5"/>
        <v>0.20459923435921956</v>
      </c>
      <c r="I126" s="13">
        <f t="shared" si="1"/>
        <v>7.415295124646339</v>
      </c>
      <c r="J126" s="13">
        <f t="shared" si="6"/>
        <v>4.966999796301268</v>
      </c>
      <c r="K126" s="13">
        <f t="shared" si="2"/>
        <v>0.98525221870472712</v>
      </c>
      <c r="L126" s="13">
        <f t="shared" si="7"/>
        <v>0.37989697433021896</v>
      </c>
      <c r="M126" s="13">
        <f t="shared" si="3"/>
        <v>32.643937711267611</v>
      </c>
      <c r="N126" s="13">
        <f t="shared" si="4"/>
        <v>2.0520516758457905</v>
      </c>
      <c r="O126" s="4" t="e">
        <f>H126*#REF!+#REF!</f>
        <v>#REF!</v>
      </c>
      <c r="P126" s="16" t="e">
        <f>J126*#REF!+#REF!</f>
        <v>#REF!</v>
      </c>
      <c r="Q126" s="16" t="e">
        <f>L126*#REF!+#REF!</f>
        <v>#REF!</v>
      </c>
      <c r="R126" s="16" t="e">
        <f>M126*#REF!+#REF!</f>
        <v>#REF!</v>
      </c>
      <c r="S126" s="16" t="e">
        <f>N126*#REF!+#REF!</f>
        <v>#REF!</v>
      </c>
    </row>
    <row r="127" spans="1:19" ht="13.5">
      <c r="A127" s="39" t="s">
        <v>174</v>
      </c>
      <c r="B127">
        <v>0.90137</v>
      </c>
      <c r="C127">
        <v>7.6189999999999998</v>
      </c>
      <c r="D127">
        <v>2.2545999999999999</v>
      </c>
      <c r="E127">
        <v>3.6112000000000002</v>
      </c>
      <c r="F127">
        <v>7.0136000000000003</v>
      </c>
      <c r="G127" s="13">
        <f t="shared" si="0"/>
        <v>0.85380085981177145</v>
      </c>
      <c r="H127" s="13">
        <f t="shared" si="5"/>
        <v>0.60139985965080134</v>
      </c>
      <c r="I127" s="13">
        <f t="shared" si="1"/>
        <v>7.6143741818755837</v>
      </c>
      <c r="J127" s="13">
        <f t="shared" si="6"/>
        <v>7.3497997410305134</v>
      </c>
      <c r="K127" s="13">
        <f t="shared" si="2"/>
        <v>3.1550125020121262</v>
      </c>
      <c r="L127" s="13">
        <f t="shared" si="7"/>
        <v>1.0633189647448829</v>
      </c>
      <c r="M127" s="13">
        <f t="shared" si="3"/>
        <v>3.527659211267606</v>
      </c>
      <c r="N127" s="13">
        <f t="shared" si="4"/>
        <v>7.0904865670076056</v>
      </c>
      <c r="O127" s="4" t="e">
        <f>H127*#REF!+#REF!</f>
        <v>#REF!</v>
      </c>
      <c r="P127" s="16" t="e">
        <f>J127*#REF!+#REF!</f>
        <v>#REF!</v>
      </c>
      <c r="Q127" s="16" t="e">
        <f>L127*#REF!+#REF!</f>
        <v>#REF!</v>
      </c>
      <c r="R127" s="16" t="e">
        <f>M127*#REF!+#REF!</f>
        <v>#REF!</v>
      </c>
      <c r="S127" s="16" t="e">
        <f>N127*#REF!+#REF!</f>
        <v>#REF!</v>
      </c>
    </row>
    <row r="128" spans="1:19" ht="13.5">
      <c r="A128" s="39" t="s">
        <v>175</v>
      </c>
      <c r="B128">
        <v>1.1338999999999999</v>
      </c>
      <c r="C128">
        <v>9.6844000000000001</v>
      </c>
      <c r="D128">
        <v>2.5042</v>
      </c>
      <c r="E128">
        <v>3.0424000000000002</v>
      </c>
      <c r="F128">
        <v>6.9576000000000002</v>
      </c>
      <c r="G128" s="13">
        <f t="shared" si="0"/>
        <v>1.0740592597274898</v>
      </c>
      <c r="H128" s="13">
        <f t="shared" si="5"/>
        <v>0.79371570228798771</v>
      </c>
      <c r="I128" s="13">
        <f t="shared" si="1"/>
        <v>9.6785201899141491</v>
      </c>
      <c r="J128" s="13">
        <f t="shared" si="6"/>
        <v>9.4556188610409091</v>
      </c>
      <c r="K128" s="13">
        <f t="shared" si="2"/>
        <v>3.504294467993776</v>
      </c>
      <c r="L128" s="13">
        <f t="shared" si="7"/>
        <v>1.4293020311723756</v>
      </c>
      <c r="M128" s="13">
        <f t="shared" si="3"/>
        <v>2.9720177183098597</v>
      </c>
      <c r="N128" s="13">
        <f t="shared" si="4"/>
        <v>7.0338726671911882</v>
      </c>
      <c r="O128" s="4" t="e">
        <f>H128*#REF!+#REF!</f>
        <v>#REF!</v>
      </c>
      <c r="P128" s="16" t="e">
        <f>J128*#REF!+#REF!</f>
        <v>#REF!</v>
      </c>
      <c r="Q128" s="16" t="e">
        <f>L128*#REF!+#REF!</f>
        <v>#REF!</v>
      </c>
      <c r="R128" s="16" t="e">
        <f>M128*#REF!+#REF!</f>
        <v>#REF!</v>
      </c>
      <c r="S128" s="16" t="e">
        <f>N128*#REF!+#REF!</f>
        <v>#REF!</v>
      </c>
    </row>
    <row r="129" spans="1:19" ht="13.5">
      <c r="A129" s="39" t="s">
        <v>176</v>
      </c>
      <c r="B129">
        <v>0.78596999999999995</v>
      </c>
      <c r="C129">
        <v>7.1740000000000004</v>
      </c>
      <c r="D129">
        <v>1.9643999999999999</v>
      </c>
      <c r="E129">
        <v>3.0712999999999999</v>
      </c>
      <c r="F129">
        <v>5.274</v>
      </c>
      <c r="G129" s="13">
        <f t="shared" si="0"/>
        <v>0.74449101011378005</v>
      </c>
      <c r="H129" s="13">
        <f t="shared" si="5"/>
        <v>0.52457771076302617</v>
      </c>
      <c r="I129" s="13">
        <f t="shared" si="1"/>
        <v>7.1696443602540274</v>
      </c>
      <c r="J129" s="13">
        <f t="shared" si="6"/>
        <v>6.9446256738983934</v>
      </c>
      <c r="K129" s="13">
        <f t="shared" si="2"/>
        <v>2.7489162418844235</v>
      </c>
      <c r="L129" s="13">
        <f t="shared" si="7"/>
        <v>1.1760304606098364</v>
      </c>
      <c r="M129" s="13">
        <f t="shared" si="3"/>
        <v>3.0002491514084513</v>
      </c>
      <c r="N129" s="13">
        <f t="shared" si="4"/>
        <v>5.3318162077104647</v>
      </c>
      <c r="O129" s="4" t="e">
        <f>H129*#REF!+#REF!</f>
        <v>#REF!</v>
      </c>
      <c r="P129" s="16" t="e">
        <f>J129*#REF!+#REF!</f>
        <v>#REF!</v>
      </c>
      <c r="Q129" s="16" t="e">
        <f>L129*#REF!+#REF!</f>
        <v>#REF!</v>
      </c>
      <c r="R129" s="16" t="e">
        <f>M129*#REF!+#REF!</f>
        <v>#REF!</v>
      </c>
      <c r="S129" s="16" t="e">
        <f>N129*#REF!+#REF!</f>
        <v>#REF!</v>
      </c>
    </row>
    <row r="130" spans="1:19" ht="13.5">
      <c r="A130" s="39" t="s">
        <v>177</v>
      </c>
      <c r="B130">
        <v>1.103</v>
      </c>
      <c r="C130">
        <v>8.0261999999999993</v>
      </c>
      <c r="D130">
        <v>2.3513999999999999</v>
      </c>
      <c r="E130">
        <v>3.3902999999999999</v>
      </c>
      <c r="F130">
        <v>7.8014000000000001</v>
      </c>
      <c r="G130" s="13">
        <f t="shared" si="0"/>
        <v>1.0447899845483917</v>
      </c>
      <c r="H130" s="13">
        <f t="shared" si="5"/>
        <v>0.78155228749414474</v>
      </c>
      <c r="I130" s="13">
        <f t="shared" si="1"/>
        <v>8.021326953480747</v>
      </c>
      <c r="J130" s="13">
        <f t="shared" si="6"/>
        <v>7.7729367433575076</v>
      </c>
      <c r="K130" s="13">
        <f t="shared" si="2"/>
        <v>3.2904712131780869</v>
      </c>
      <c r="L130" s="13">
        <f t="shared" si="7"/>
        <v>0.96382898071021383</v>
      </c>
      <c r="M130" s="13">
        <f t="shared" si="3"/>
        <v>3.3118694683098595</v>
      </c>
      <c r="N130" s="13">
        <f t="shared" si="4"/>
        <v>7.8869228219249932</v>
      </c>
      <c r="O130" s="4" t="e">
        <f>H130*#REF!+#REF!</f>
        <v>#REF!</v>
      </c>
      <c r="P130" s="16" t="e">
        <f>J130*#REF!+#REF!</f>
        <v>#REF!</v>
      </c>
      <c r="Q130" s="16" t="e">
        <f>L130*#REF!+#REF!</f>
        <v>#REF!</v>
      </c>
      <c r="R130" s="16" t="e">
        <f>M130*#REF!+#REF!</f>
        <v>#REF!</v>
      </c>
      <c r="S130" s="16" t="e">
        <f>N130*#REF!+#REF!</f>
        <v>#REF!</v>
      </c>
    </row>
    <row r="131" spans="1:19" ht="13.5">
      <c r="A131" s="39" t="s">
        <v>178</v>
      </c>
      <c r="B131">
        <v>1.0105</v>
      </c>
      <c r="C131">
        <v>8.5446000000000009</v>
      </c>
      <c r="D131">
        <v>2.3877000000000002</v>
      </c>
      <c r="E131">
        <v>2.2338</v>
      </c>
      <c r="F131">
        <v>5.1769999999999996</v>
      </c>
      <c r="G131" s="13">
        <f t="shared" si="0"/>
        <v>0.95717160415788727</v>
      </c>
      <c r="H131" s="13">
        <f t="shared" si="5"/>
        <v>0.68987014576866157</v>
      </c>
      <c r="I131" s="13">
        <f t="shared" si="1"/>
        <v>8.5394122108484218</v>
      </c>
      <c r="J131" s="13">
        <f t="shared" si="6"/>
        <v>8.3757529325033513</v>
      </c>
      <c r="K131" s="13">
        <f t="shared" si="2"/>
        <v>3.3412682298653218</v>
      </c>
      <c r="L131" s="13">
        <f t="shared" si="7"/>
        <v>1.7973111404344277</v>
      </c>
      <c r="M131" s="13">
        <f t="shared" si="3"/>
        <v>2.182123711267606</v>
      </c>
      <c r="N131" s="13">
        <f t="shared" si="4"/>
        <v>5.2337528455284543</v>
      </c>
      <c r="O131" s="4" t="e">
        <f>H131*#REF!+#REF!</f>
        <v>#REF!</v>
      </c>
      <c r="P131" s="16" t="e">
        <f>J131*#REF!+#REF!</f>
        <v>#REF!</v>
      </c>
      <c r="Q131" s="16" t="e">
        <f>L131*#REF!+#REF!</f>
        <v>#REF!</v>
      </c>
      <c r="R131" s="16" t="e">
        <f>M131*#REF!+#REF!</f>
        <v>#REF!</v>
      </c>
      <c r="S131" s="16" t="e">
        <f>N131*#REF!+#REF!</f>
        <v>#REF!</v>
      </c>
    </row>
    <row r="132" spans="1:19" ht="13.5">
      <c r="A132" s="39" t="s">
        <v>179</v>
      </c>
      <c r="B132">
        <v>1.1408</v>
      </c>
      <c r="C132">
        <v>12.285</v>
      </c>
      <c r="D132">
        <v>2.5442</v>
      </c>
      <c r="E132">
        <v>2.8471000000000002</v>
      </c>
      <c r="F132">
        <v>7.3295000000000003</v>
      </c>
      <c r="G132" s="13">
        <f t="shared" si="0"/>
        <v>1.0805951172917545</v>
      </c>
      <c r="H132" s="13">
        <f t="shared" si="5"/>
        <v>0.79577358592941072</v>
      </c>
      <c r="I132" s="13">
        <f t="shared" si="1"/>
        <v>12.277541255327673</v>
      </c>
      <c r="J132" s="13">
        <f t="shared" si="6"/>
        <v>12.068948574077673</v>
      </c>
      <c r="K132" s="13">
        <f t="shared" si="2"/>
        <v>3.5602691420292971</v>
      </c>
      <c r="L132" s="13">
        <f t="shared" si="7"/>
        <v>1.3743635042113063</v>
      </c>
      <c r="M132" s="13">
        <f t="shared" si="3"/>
        <v>2.7812357500000005</v>
      </c>
      <c r="N132" s="13">
        <f t="shared" si="4"/>
        <v>7.4098496197220038</v>
      </c>
      <c r="O132" s="4" t="e">
        <f>H132*#REF!+#REF!</f>
        <v>#REF!</v>
      </c>
      <c r="P132" s="16" t="e">
        <f>J132*#REF!+#REF!</f>
        <v>#REF!</v>
      </c>
      <c r="Q132" s="16" t="e">
        <f>L132*#REF!+#REF!</f>
        <v>#REF!</v>
      </c>
      <c r="R132" s="16" t="e">
        <f>M132*#REF!+#REF!</f>
        <v>#REF!</v>
      </c>
      <c r="S132" s="16" t="e">
        <f>N132*#REF!+#REF!</f>
        <v>#REF!</v>
      </c>
    </row>
    <row r="133" spans="1:19" ht="13.5">
      <c r="A133" s="39" t="s">
        <v>180</v>
      </c>
      <c r="B133">
        <v>1.0535000000000001</v>
      </c>
      <c r="C133">
        <v>8.4530999999999992</v>
      </c>
      <c r="D133">
        <v>2.5749</v>
      </c>
      <c r="E133">
        <v>3.7299000000000002</v>
      </c>
      <c r="F133">
        <v>7.8182</v>
      </c>
      <c r="G133" s="13">
        <f t="shared" si="0"/>
        <v>0.99790231071779767</v>
      </c>
      <c r="H133" s="13">
        <f t="shared" si="5"/>
        <v>0.70964393436967299</v>
      </c>
      <c r="I133" s="13">
        <f t="shared" si="1"/>
        <v>8.4479677643801665</v>
      </c>
      <c r="J133" s="13">
        <f t="shared" si="6"/>
        <v>8.1746967722146735</v>
      </c>
      <c r="K133" s="13">
        <f t="shared" si="2"/>
        <v>3.6032297043515586</v>
      </c>
      <c r="L133" s="13">
        <f t="shared" si="7"/>
        <v>1.2715771417499329</v>
      </c>
      <c r="M133" s="13">
        <f t="shared" si="3"/>
        <v>3.6436132288732401</v>
      </c>
      <c r="N133" s="13">
        <f t="shared" si="4"/>
        <v>7.9039069918699187</v>
      </c>
      <c r="O133" s="4" t="e">
        <f>H133*#REF!+#REF!</f>
        <v>#REF!</v>
      </c>
      <c r="P133" s="16" t="e">
        <f>J133*#REF!+#REF!</f>
        <v>#REF!</v>
      </c>
      <c r="Q133" s="16" t="e">
        <f>L133*#REF!+#REF!</f>
        <v>#REF!</v>
      </c>
      <c r="R133" s="16" t="e">
        <f>M133*#REF!+#REF!</f>
        <v>#REF!</v>
      </c>
      <c r="S133" s="16" t="e">
        <f>N133*#REF!+#REF!</f>
        <v>#REF!</v>
      </c>
    </row>
    <row r="134" spans="1:19" ht="13.5">
      <c r="A134" s="39" t="s">
        <v>181</v>
      </c>
      <c r="B134">
        <v>1.1399999999999999</v>
      </c>
      <c r="C134">
        <v>12.167999999999999</v>
      </c>
      <c r="D134">
        <v>2.3246000000000002</v>
      </c>
      <c r="E134">
        <v>4.3963000000000001</v>
      </c>
      <c r="F134">
        <v>7.1264000000000003</v>
      </c>
      <c r="G134" s="13">
        <f t="shared" si="0"/>
        <v>1.0798373367045933</v>
      </c>
      <c r="H134" s="13">
        <f t="shared" si="5"/>
        <v>0.8195998821786501</v>
      </c>
      <c r="I134" s="13">
        <f t="shared" si="1"/>
        <v>12.160612290991217</v>
      </c>
      <c r="J134" s="13">
        <f t="shared" si="6"/>
        <v>11.838517526290513</v>
      </c>
      <c r="K134" s="13">
        <f t="shared" si="2"/>
        <v>3.2529681815742886</v>
      </c>
      <c r="L134" s="13">
        <f t="shared" si="7"/>
        <v>1.1276338562661326</v>
      </c>
      <c r="M134" s="13">
        <f t="shared" si="3"/>
        <v>4.2945968626760571</v>
      </c>
      <c r="N134" s="13">
        <f t="shared" si="4"/>
        <v>7.2045231366378175</v>
      </c>
      <c r="O134" s="4" t="e">
        <f>H134*#REF!+#REF!</f>
        <v>#REF!</v>
      </c>
      <c r="P134" s="16" t="e">
        <f>J134*#REF!+#REF!</f>
        <v>#REF!</v>
      </c>
      <c r="Q134" s="16" t="e">
        <f>L134*#REF!+#REF!</f>
        <v>#REF!</v>
      </c>
      <c r="R134" s="16" t="e">
        <f>M134*#REF!+#REF!</f>
        <v>#REF!</v>
      </c>
      <c r="S134" s="16" t="e">
        <f>N134*#REF!+#REF!</f>
        <v>#REF!</v>
      </c>
    </row>
    <row r="135" spans="1:19" ht="13.5">
      <c r="A135" s="39" t="s">
        <v>182</v>
      </c>
      <c r="B135">
        <v>0.95030000000000003</v>
      </c>
      <c r="C135">
        <v>8.5111000000000008</v>
      </c>
      <c r="D135">
        <v>2.2444000000000002</v>
      </c>
      <c r="E135">
        <v>4.1634000000000002</v>
      </c>
      <c r="F135">
        <v>5.5709</v>
      </c>
      <c r="G135" s="13">
        <f t="shared" si="0"/>
        <v>0.90014861497401322</v>
      </c>
      <c r="H135" s="13">
        <f t="shared" si="5"/>
        <v>0.64888949816336772</v>
      </c>
      <c r="I135" s="13">
        <f t="shared" si="1"/>
        <v>8.5059325501196081</v>
      </c>
      <c r="J135" s="13">
        <f t="shared" si="6"/>
        <v>8.200901195718199</v>
      </c>
      <c r="K135" s="13">
        <f t="shared" si="2"/>
        <v>3.1407389601330689</v>
      </c>
      <c r="L135" s="13">
        <f t="shared" si="7"/>
        <v>1.4793075231018602</v>
      </c>
      <c r="M135" s="13">
        <f t="shared" si="3"/>
        <v>4.0670847253521138</v>
      </c>
      <c r="N135" s="13">
        <f t="shared" si="4"/>
        <v>5.6319709729871485</v>
      </c>
      <c r="O135" s="4" t="e">
        <f>H135*#REF!+#REF!</f>
        <v>#REF!</v>
      </c>
      <c r="P135" s="16" t="e">
        <f>J135*#REF!+#REF!</f>
        <v>#REF!</v>
      </c>
      <c r="Q135" s="16" t="e">
        <f>L135*#REF!+#REF!</f>
        <v>#REF!</v>
      </c>
      <c r="R135" s="16" t="e">
        <f>M135*#REF!+#REF!</f>
        <v>#REF!</v>
      </c>
      <c r="S135" s="16" t="e">
        <f>N135*#REF!+#REF!</f>
        <v>#REF!</v>
      </c>
    </row>
    <row r="136" spans="1:19" ht="13.5">
      <c r="A136" s="39" t="s">
        <v>183</v>
      </c>
      <c r="B136">
        <v>0.61317999999999995</v>
      </c>
      <c r="C136">
        <v>8.7788000000000004</v>
      </c>
      <c r="D136">
        <v>1.5394000000000001</v>
      </c>
      <c r="E136">
        <v>29.096</v>
      </c>
      <c r="F136">
        <v>4.3925999999999998</v>
      </c>
      <c r="G136" s="13">
        <f t="shared" si="0"/>
        <v>0.58081987554431802</v>
      </c>
      <c r="H136" s="13">
        <f t="shared" si="5"/>
        <v>0.40848504912375672</v>
      </c>
      <c r="I136" s="13">
        <f t="shared" si="1"/>
        <v>8.7734700180928442</v>
      </c>
      <c r="J136" s="13">
        <f t="shared" si="6"/>
        <v>6.6417526025998868</v>
      </c>
      <c r="K136" s="13">
        <f t="shared" si="2"/>
        <v>2.154185330257016</v>
      </c>
      <c r="L136" s="13">
        <f t="shared" si="7"/>
        <v>0.84416294064253949</v>
      </c>
      <c r="M136" s="13">
        <f t="shared" si="3"/>
        <v>28.42289887323944</v>
      </c>
      <c r="N136" s="13">
        <f t="shared" si="4"/>
        <v>4.4407538630999204</v>
      </c>
      <c r="O136" s="4" t="e">
        <f>H136*#REF!+#REF!</f>
        <v>#REF!</v>
      </c>
      <c r="P136" s="16" t="e">
        <f>J136*#REF!+#REF!</f>
        <v>#REF!</v>
      </c>
      <c r="Q136" s="16" t="e">
        <f>L136*#REF!+#REF!</f>
        <v>#REF!</v>
      </c>
      <c r="R136" s="16" t="e">
        <f>M136*#REF!+#REF!</f>
        <v>#REF!</v>
      </c>
      <c r="S136" s="16" t="e">
        <f>N136*#REF!+#REF!</f>
        <v>#REF!</v>
      </c>
    </row>
    <row r="137" spans="1:19" ht="13.5">
      <c r="A137" s="40" t="s">
        <v>184</v>
      </c>
      <c r="B137" s="41">
        <v>0.71209999999999996</v>
      </c>
      <c r="C137" s="41">
        <v>8.2462999999999997</v>
      </c>
      <c r="D137" s="41">
        <v>1.8673</v>
      </c>
      <c r="E137" s="41">
        <v>2.8142</v>
      </c>
      <c r="F137" s="41">
        <v>3.8227000000000002</v>
      </c>
      <c r="G137" s="13">
        <f t="shared" ref="G137:G142" si="8">B137*G$98/B$137</f>
        <v>0.67432999999999998</v>
      </c>
      <c r="H137" s="13">
        <f t="shared" si="5"/>
        <v>0.46568999999999994</v>
      </c>
      <c r="I137" s="13">
        <f t="shared" ref="I137:I142" si="9">C137*I$98/C$137</f>
        <v>8.2302999999999997</v>
      </c>
      <c r="J137" s="13">
        <f t="shared" si="6"/>
        <v>8.0222274999999996</v>
      </c>
      <c r="K137" s="13">
        <f t="shared" ref="K137:K142" si="10">D137*K$98/D$137</f>
        <v>2.6080000000000001</v>
      </c>
      <c r="L137" s="13">
        <f t="shared" si="7"/>
        <v>1.4708340000000002</v>
      </c>
      <c r="M137" s="13">
        <f t="shared" ref="M137:N142" si="11">E137*M$98/E$137</f>
        <v>2.7743000000000002</v>
      </c>
      <c r="N137" s="13">
        <f t="shared" si="11"/>
        <v>3.8548</v>
      </c>
      <c r="O137" s="4" t="e">
        <f>H137*#REF!+#REF!</f>
        <v>#REF!</v>
      </c>
      <c r="P137" s="16" t="e">
        <f>J137*#REF!+#REF!</f>
        <v>#REF!</v>
      </c>
      <c r="Q137" s="16" t="e">
        <f>L137*#REF!+#REF!</f>
        <v>#REF!</v>
      </c>
      <c r="R137" s="16" t="e">
        <f>M137*#REF!+#REF!</f>
        <v>#REF!</v>
      </c>
      <c r="S137" s="16" t="e">
        <f>N137*#REF!+#REF!</f>
        <v>#REF!</v>
      </c>
    </row>
    <row r="138" spans="1:19" ht="13.5">
      <c r="A138" s="39" t="s">
        <v>185</v>
      </c>
      <c r="B138">
        <v>5.8110000000000002E-2</v>
      </c>
      <c r="C138">
        <v>0.73641000000000001</v>
      </c>
      <c r="D138">
        <v>0.15198</v>
      </c>
      <c r="E138">
        <v>0.47787000000000002</v>
      </c>
      <c r="F138">
        <v>0.27767999999999998</v>
      </c>
      <c r="G138" s="13">
        <f t="shared" si="8"/>
        <v>5.5027827973599217E-2</v>
      </c>
      <c r="H138" s="13">
        <f t="shared" si="5"/>
        <v>3.8046567758315115E-2</v>
      </c>
      <c r="I138" s="13">
        <f t="shared" si="9"/>
        <v>0.73498117010052999</v>
      </c>
      <c r="J138" s="13">
        <f t="shared" si="6"/>
        <v>0.69964906663418081</v>
      </c>
      <c r="K138" s="13">
        <f t="shared" si="10"/>
        <v>0.21226575269105127</v>
      </c>
      <c r="L138" s="13">
        <f t="shared" si="7"/>
        <v>0.12966229050987044</v>
      </c>
      <c r="M138" s="13">
        <f t="shared" si="11"/>
        <v>0.47109471288465643</v>
      </c>
      <c r="N138" s="13">
        <f t="shared" si="11"/>
        <v>0.28001173620739267</v>
      </c>
      <c r="O138" s="4" t="e">
        <f>H138*#REF!+#REF!</f>
        <v>#REF!</v>
      </c>
      <c r="P138" s="16" t="e">
        <f>J138*#REF!+#REF!</f>
        <v>#REF!</v>
      </c>
      <c r="Q138" s="16" t="e">
        <f>L138*#REF!+#REF!</f>
        <v>#REF!</v>
      </c>
      <c r="R138" s="16" t="e">
        <f>M138*#REF!+#REF!</f>
        <v>#REF!</v>
      </c>
      <c r="S138" s="16" t="e">
        <f>N138*#REF!+#REF!</f>
        <v>#REF!</v>
      </c>
    </row>
    <row r="139" spans="1:19" ht="13.5">
      <c r="A139" s="39" t="s">
        <v>186</v>
      </c>
      <c r="B139">
        <v>0.78105000000000002</v>
      </c>
      <c r="C139">
        <v>11.397</v>
      </c>
      <c r="D139">
        <v>1.4457</v>
      </c>
      <c r="E139">
        <v>2.4361999999999999</v>
      </c>
      <c r="F139">
        <v>3.5468000000000002</v>
      </c>
      <c r="G139" s="13">
        <f t="shared" si="8"/>
        <v>0.73962287108552183</v>
      </c>
      <c r="H139" s="13">
        <f t="shared" si="5"/>
        <v>0.57808972268944192</v>
      </c>
      <c r="I139" s="13">
        <f t="shared" si="9"/>
        <v>11.374886809841989</v>
      </c>
      <c r="J139" s="13">
        <f t="shared" si="6"/>
        <v>11.194762360797856</v>
      </c>
      <c r="K139" s="13">
        <f t="shared" si="10"/>
        <v>2.0191643549509988</v>
      </c>
      <c r="L139" s="13">
        <f t="shared" si="7"/>
        <v>0.96407230775922348</v>
      </c>
      <c r="M139" s="13">
        <f t="shared" si="11"/>
        <v>2.4016593205884442</v>
      </c>
      <c r="N139" s="13">
        <f t="shared" si="11"/>
        <v>3.5765832108195776</v>
      </c>
      <c r="O139" s="4" t="e">
        <f>H139*#REF!+#REF!</f>
        <v>#REF!</v>
      </c>
      <c r="P139" s="16" t="e">
        <f>J139*#REF!+#REF!</f>
        <v>#REF!</v>
      </c>
      <c r="Q139" s="16" t="e">
        <f>L139*#REF!+#REF!</f>
        <v>#REF!</v>
      </c>
      <c r="R139" s="16" t="e">
        <f>M139*#REF!+#REF!</f>
        <v>#REF!</v>
      </c>
      <c r="S139" s="16" t="e">
        <f>N139*#REF!+#REF!</f>
        <v>#REF!</v>
      </c>
    </row>
    <row r="140" spans="1:19" ht="13.5">
      <c r="A140" s="39" t="s">
        <v>187</v>
      </c>
      <c r="B140">
        <v>0.82830999999999999</v>
      </c>
      <c r="C140">
        <v>6.9992999999999999</v>
      </c>
      <c r="D140">
        <v>1.8059000000000001</v>
      </c>
      <c r="E140">
        <v>5.74</v>
      </c>
      <c r="F140">
        <v>5.8167999999999997</v>
      </c>
      <c r="G140" s="13">
        <f t="shared" si="8"/>
        <v>0.78437618635023165</v>
      </c>
      <c r="H140" s="13">
        <f t="shared" si="5"/>
        <v>0.58259662441588789</v>
      </c>
      <c r="I140" s="13">
        <f t="shared" si="9"/>
        <v>6.985719509355711</v>
      </c>
      <c r="J140" s="13">
        <f t="shared" si="6"/>
        <v>6.5613231800258838</v>
      </c>
      <c r="K140" s="13">
        <f t="shared" si="10"/>
        <v>2.5222445241792966</v>
      </c>
      <c r="L140" s="13">
        <f t="shared" si="7"/>
        <v>0.79187928788034578</v>
      </c>
      <c r="M140" s="13">
        <f t="shared" si="11"/>
        <v>5.6586177243976978</v>
      </c>
      <c r="N140" s="13">
        <f t="shared" si="11"/>
        <v>5.8656448688100031</v>
      </c>
      <c r="O140" s="4" t="e">
        <f>H140*#REF!+#REF!</f>
        <v>#REF!</v>
      </c>
      <c r="P140" s="16" t="e">
        <f>J140*#REF!+#REF!</f>
        <v>#REF!</v>
      </c>
      <c r="Q140" s="16" t="e">
        <f>L140*#REF!+#REF!</f>
        <v>#REF!</v>
      </c>
      <c r="R140" s="16" t="e">
        <f>M140*#REF!+#REF!</f>
        <v>#REF!</v>
      </c>
      <c r="S140" s="16" t="e">
        <f>N140*#REF!+#REF!</f>
        <v>#REF!</v>
      </c>
    </row>
    <row r="141" spans="1:19" ht="13.5">
      <c r="A141" s="39" t="s">
        <v>188</v>
      </c>
      <c r="B141">
        <v>0.85067000000000004</v>
      </c>
      <c r="C141">
        <v>8.3270999999999997</v>
      </c>
      <c r="D141">
        <v>1.9484999999999999</v>
      </c>
      <c r="E141">
        <v>1.7357</v>
      </c>
      <c r="F141">
        <v>5.8874000000000004</v>
      </c>
      <c r="G141" s="13">
        <f t="shared" si="8"/>
        <v>0.8055502051678135</v>
      </c>
      <c r="H141" s="13">
        <f t="shared" si="5"/>
        <v>0.58783744342626154</v>
      </c>
      <c r="I141" s="13">
        <f t="shared" si="9"/>
        <v>8.3109432266592282</v>
      </c>
      <c r="J141" s="13">
        <f t="shared" si="6"/>
        <v>8.1826113958547371</v>
      </c>
      <c r="K141" s="13">
        <f t="shared" si="10"/>
        <v>2.7214095217693997</v>
      </c>
      <c r="L141" s="13">
        <f t="shared" si="7"/>
        <v>0.97004239685768789</v>
      </c>
      <c r="M141" s="13">
        <f t="shared" si="11"/>
        <v>1.7110910773932202</v>
      </c>
      <c r="N141" s="13">
        <f t="shared" si="11"/>
        <v>5.9368377115651247</v>
      </c>
      <c r="O141" s="4" t="e">
        <f>H141*#REF!+#REF!</f>
        <v>#REF!</v>
      </c>
      <c r="P141" s="16" t="e">
        <f>J141*#REF!+#REF!</f>
        <v>#REF!</v>
      </c>
      <c r="Q141" s="16" t="e">
        <f>L141*#REF!+#REF!</f>
        <v>#REF!</v>
      </c>
      <c r="R141" s="16" t="e">
        <f>M141*#REF!+#REF!</f>
        <v>#REF!</v>
      </c>
      <c r="S141" s="16" t="e">
        <f>N141*#REF!+#REF!</f>
        <v>#REF!</v>
      </c>
    </row>
    <row r="142" spans="1:19" ht="13.5">
      <c r="A142" s="39" t="s">
        <v>189</v>
      </c>
      <c r="B142">
        <v>1.1415999999999999</v>
      </c>
      <c r="C142">
        <v>9.4903999999999993</v>
      </c>
      <c r="D142">
        <v>2.6238000000000001</v>
      </c>
      <c r="E142">
        <v>2.8008000000000002</v>
      </c>
      <c r="F142">
        <v>7.8982999999999999</v>
      </c>
      <c r="G142" s="13">
        <f t="shared" si="8"/>
        <v>1.081049189720545</v>
      </c>
      <c r="H142" s="13">
        <f t="shared" si="5"/>
        <v>0.78788278260867217</v>
      </c>
      <c r="I142" s="13">
        <f t="shared" si="9"/>
        <v>9.4719861174102302</v>
      </c>
      <c r="J142" s="13">
        <f t="shared" si="6"/>
        <v>9.2649043684229522</v>
      </c>
      <c r="K142" s="13">
        <f t="shared" si="10"/>
        <v>3.6645800888984099</v>
      </c>
      <c r="L142" s="13">
        <f t="shared" si="7"/>
        <v>1.3150161111340029</v>
      </c>
      <c r="M142" s="13">
        <f t="shared" si="11"/>
        <v>2.7610899864970508</v>
      </c>
      <c r="N142" s="13">
        <f t="shared" si="11"/>
        <v>7.9646236534386681</v>
      </c>
      <c r="O142" s="4" t="e">
        <f>H142*#REF!+#REF!</f>
        <v>#REF!</v>
      </c>
      <c r="P142" s="16" t="e">
        <f>J142*#REF!+#REF!</f>
        <v>#REF!</v>
      </c>
      <c r="Q142" s="16" t="e">
        <f>L142*#REF!+#REF!</f>
        <v>#REF!</v>
      </c>
      <c r="R142" s="16" t="e">
        <f>M142*#REF!+#REF!</f>
        <v>#REF!</v>
      </c>
      <c r="S142" s="16" t="e">
        <f>N142*#REF!+#REF!</f>
        <v>#REF!</v>
      </c>
    </row>
    <row r="143" spans="1:19" ht="13.5">
      <c r="A143" s="40" t="s">
        <v>184</v>
      </c>
      <c r="B143" s="41">
        <v>0.73375999999999997</v>
      </c>
      <c r="C143" s="41">
        <v>8.2614000000000001</v>
      </c>
      <c r="D143" s="41">
        <v>1.8586</v>
      </c>
      <c r="E143" s="41">
        <v>2.7873000000000001</v>
      </c>
      <c r="F143" s="41">
        <v>3.8327</v>
      </c>
      <c r="G143" s="13">
        <f t="shared" ref="G143:G160" si="12">B143*G$98/B$143</f>
        <v>0.67432999999999998</v>
      </c>
      <c r="H143" s="13">
        <f t="shared" si="5"/>
        <v>0.46568999999999994</v>
      </c>
      <c r="I143" s="13">
        <f t="shared" ref="I143:I160" si="13">C143*I$98/C$143</f>
        <v>8.2302999999999997</v>
      </c>
      <c r="J143" s="13">
        <f t="shared" si="6"/>
        <v>8.0222274999999996</v>
      </c>
      <c r="K143" s="13">
        <f t="shared" ref="K143:K160" si="14">D143*K$98/D$143</f>
        <v>2.6080000000000001</v>
      </c>
      <c r="L143" s="13">
        <f t="shared" si="7"/>
        <v>1.4708340000000002</v>
      </c>
      <c r="M143" s="13">
        <f t="shared" ref="M143:M160" si="15">E143*M$98/E$143</f>
        <v>2.7743000000000002</v>
      </c>
      <c r="N143" s="13">
        <f t="shared" ref="N143:N160" si="16">F143*N$98/F$143</f>
        <v>3.8548</v>
      </c>
      <c r="O143" s="4" t="e">
        <f>H143*#REF!+#REF!</f>
        <v>#REF!</v>
      </c>
      <c r="P143" s="16" t="e">
        <f>J143*#REF!+#REF!</f>
        <v>#REF!</v>
      </c>
      <c r="Q143" s="16" t="e">
        <f>L143*#REF!+#REF!</f>
        <v>#REF!</v>
      </c>
      <c r="R143" s="16" t="e">
        <f>M143*#REF!+#REF!</f>
        <v>#REF!</v>
      </c>
      <c r="S143" s="16" t="e">
        <f>N143*#REF!+#REF!</f>
        <v>#REF!</v>
      </c>
    </row>
    <row r="144" spans="1:19" ht="13.5">
      <c r="A144" s="39" t="s">
        <v>190</v>
      </c>
      <c r="B144">
        <v>0.91044999999999998</v>
      </c>
      <c r="C144">
        <v>8.3465000000000007</v>
      </c>
      <c r="D144">
        <v>2.149</v>
      </c>
      <c r="E144">
        <v>1.8080000000000001</v>
      </c>
      <c r="F144">
        <v>6.1978999999999997</v>
      </c>
      <c r="G144" s="13">
        <f t="shared" si="12"/>
        <v>0.83670920805167903</v>
      </c>
      <c r="H144" s="13">
        <f t="shared" si="5"/>
        <v>0.59546990965503643</v>
      </c>
      <c r="I144" s="13">
        <f t="shared" si="13"/>
        <v>8.3150796414651271</v>
      </c>
      <c r="J144" s="13">
        <f t="shared" si="6"/>
        <v>8.1801120814608215</v>
      </c>
      <c r="K144" s="13">
        <f t="shared" si="14"/>
        <v>3.015491229958033</v>
      </c>
      <c r="L144" s="13">
        <f t="shared" si="7"/>
        <v>1.1765679770553796</v>
      </c>
      <c r="M144" s="13">
        <f t="shared" si="15"/>
        <v>1.7995674667240702</v>
      </c>
      <c r="N144" s="13">
        <f t="shared" si="16"/>
        <v>6.2336381454327237</v>
      </c>
      <c r="O144" s="4" t="e">
        <f>H144*#REF!+#REF!</f>
        <v>#REF!</v>
      </c>
      <c r="P144" s="16" t="e">
        <f>J144*#REF!+#REF!</f>
        <v>#REF!</v>
      </c>
      <c r="Q144" s="16" t="e">
        <f>L144*#REF!+#REF!</f>
        <v>#REF!</v>
      </c>
      <c r="R144" s="16" t="e">
        <f>M144*#REF!+#REF!</f>
        <v>#REF!</v>
      </c>
      <c r="S144" s="16" t="e">
        <f>N144*#REF!+#REF!</f>
        <v>#REF!</v>
      </c>
    </row>
    <row r="145" spans="1:19" ht="13.5">
      <c r="A145" s="39" t="s">
        <v>191</v>
      </c>
      <c r="B145">
        <v>0.93772</v>
      </c>
      <c r="C145">
        <v>9.7299000000000007</v>
      </c>
      <c r="D145">
        <v>1.9885999999999999</v>
      </c>
      <c r="E145">
        <v>4.2263999999999999</v>
      </c>
      <c r="F145">
        <v>6.3066000000000004</v>
      </c>
      <c r="G145" s="13">
        <f t="shared" si="12"/>
        <v>0.86177050752289586</v>
      </c>
      <c r="H145" s="13">
        <f t="shared" si="5"/>
        <v>0.63853715768968811</v>
      </c>
      <c r="I145" s="13">
        <f t="shared" si="13"/>
        <v>9.6932718389135015</v>
      </c>
      <c r="J145" s="13">
        <f t="shared" si="6"/>
        <v>9.3777702373636149</v>
      </c>
      <c r="K145" s="13">
        <f t="shared" si="14"/>
        <v>2.7904168729150971</v>
      </c>
      <c r="L145" s="13">
        <f t="shared" si="7"/>
        <v>0.91924221912012216</v>
      </c>
      <c r="M145" s="13">
        <f t="shared" si="15"/>
        <v>4.20668802066516</v>
      </c>
      <c r="N145" s="13">
        <f t="shared" si="16"/>
        <v>6.3429649281185592</v>
      </c>
      <c r="O145" s="4" t="e">
        <f>H145*#REF!+#REF!</f>
        <v>#REF!</v>
      </c>
      <c r="P145" s="16" t="e">
        <f>J145*#REF!+#REF!</f>
        <v>#REF!</v>
      </c>
      <c r="Q145" s="16" t="e">
        <f>L145*#REF!+#REF!</f>
        <v>#REF!</v>
      </c>
      <c r="R145" s="16" t="e">
        <f>M145*#REF!+#REF!</f>
        <v>#REF!</v>
      </c>
      <c r="S145" s="16" t="e">
        <f>N145*#REF!+#REF!</f>
        <v>#REF!</v>
      </c>
    </row>
    <row r="146" spans="1:19" ht="13.5">
      <c r="A146" s="39" t="s">
        <v>192</v>
      </c>
      <c r="B146">
        <v>0.68228</v>
      </c>
      <c r="C146">
        <v>6.3981000000000003</v>
      </c>
      <c r="D146">
        <v>1.6788000000000001</v>
      </c>
      <c r="E146">
        <v>1.5117</v>
      </c>
      <c r="F146">
        <v>4.8506</v>
      </c>
      <c r="G146" s="13">
        <f t="shared" si="12"/>
        <v>0.62701956007413873</v>
      </c>
      <c r="H146" s="13">
        <f t="shared" si="5"/>
        <v>0.43856328545883688</v>
      </c>
      <c r="I146" s="13">
        <f t="shared" si="13"/>
        <v>6.3740143837606213</v>
      </c>
      <c r="J146" s="13">
        <f t="shared" si="6"/>
        <v>6.2611656777548097</v>
      </c>
      <c r="K146" s="13">
        <f t="shared" si="14"/>
        <v>2.3557034326912731</v>
      </c>
      <c r="L146" s="13">
        <f t="shared" si="7"/>
        <v>0.91652546426170667</v>
      </c>
      <c r="M146" s="13">
        <f t="shared" si="15"/>
        <v>1.5046494134108277</v>
      </c>
      <c r="N146" s="13">
        <f t="shared" si="16"/>
        <v>4.8785693845070055</v>
      </c>
      <c r="O146" s="4" t="e">
        <f>H146*#REF!+#REF!</f>
        <v>#REF!</v>
      </c>
      <c r="P146" s="16" t="e">
        <f>J146*#REF!+#REF!</f>
        <v>#REF!</v>
      </c>
      <c r="Q146" s="16" t="e">
        <f>L146*#REF!+#REF!</f>
        <v>#REF!</v>
      </c>
      <c r="R146" s="16" t="e">
        <f>M146*#REF!+#REF!</f>
        <v>#REF!</v>
      </c>
      <c r="S146" s="16" t="e">
        <f>N146*#REF!+#REF!</f>
        <v>#REF!</v>
      </c>
    </row>
    <row r="147" spans="1:19" ht="13.5">
      <c r="A147" s="39" t="s">
        <v>193</v>
      </c>
      <c r="B147">
        <v>0.95752999999999999</v>
      </c>
      <c r="C147">
        <v>8.8012999999999995</v>
      </c>
      <c r="D147">
        <v>2.0425</v>
      </c>
      <c r="E147">
        <v>4.0408999999999997</v>
      </c>
      <c r="F147">
        <v>6.6933999999999996</v>
      </c>
      <c r="G147" s="13">
        <f t="shared" si="12"/>
        <v>0.8799760206334496</v>
      </c>
      <c r="H147" s="13">
        <f t="shared" si="5"/>
        <v>0.65069204344631948</v>
      </c>
      <c r="I147" s="13">
        <f t="shared" si="13"/>
        <v>8.7681675490836888</v>
      </c>
      <c r="J147" s="13">
        <f t="shared" si="6"/>
        <v>8.4665135594700835</v>
      </c>
      <c r="K147" s="13">
        <f t="shared" si="14"/>
        <v>2.866049714839126</v>
      </c>
      <c r="L147" s="13">
        <f t="shared" si="7"/>
        <v>0.88011110644295631</v>
      </c>
      <c r="M147" s="13">
        <f t="shared" si="15"/>
        <v>4.02205319484806</v>
      </c>
      <c r="N147" s="13">
        <f t="shared" si="16"/>
        <v>6.7319952826988807</v>
      </c>
      <c r="O147" s="4" t="e">
        <f>H147*#REF!+#REF!</f>
        <v>#REF!</v>
      </c>
      <c r="P147" s="16" t="e">
        <f>J147*#REF!+#REF!</f>
        <v>#REF!</v>
      </c>
      <c r="Q147" s="16" t="e">
        <f>L147*#REF!+#REF!</f>
        <v>#REF!</v>
      </c>
      <c r="R147" s="16" t="e">
        <f>M147*#REF!+#REF!</f>
        <v>#REF!</v>
      </c>
      <c r="S147" s="16" t="e">
        <f>N147*#REF!+#REF!</f>
        <v>#REF!</v>
      </c>
    </row>
    <row r="148" spans="1:19" ht="13.5">
      <c r="A148" s="39" t="s">
        <v>194</v>
      </c>
      <c r="B148">
        <v>5.9119999999999999E-2</v>
      </c>
      <c r="C148">
        <v>0.65459000000000001</v>
      </c>
      <c r="D148">
        <v>0.19409999999999999</v>
      </c>
      <c r="E148">
        <v>0.52154</v>
      </c>
      <c r="F148">
        <v>0.16830999999999999</v>
      </c>
      <c r="G148" s="13">
        <f t="shared" si="12"/>
        <v>5.4331647405146094E-2</v>
      </c>
      <c r="H148" s="13">
        <f t="shared" si="5"/>
        <v>3.2542653538795076E-2</v>
      </c>
      <c r="I148" s="13">
        <f t="shared" si="13"/>
        <v>0.6521257991381606</v>
      </c>
      <c r="J148" s="13">
        <f t="shared" si="6"/>
        <v>0.61319273429045851</v>
      </c>
      <c r="K148" s="13">
        <f t="shared" si="14"/>
        <v>0.2723624233293877</v>
      </c>
      <c r="L148" s="13">
        <f t="shared" si="7"/>
        <v>0.22242467462481913</v>
      </c>
      <c r="M148" s="13">
        <f t="shared" si="15"/>
        <v>0.51910753130269438</v>
      </c>
      <c r="N148" s="13">
        <f t="shared" si="16"/>
        <v>0.16928050408328332</v>
      </c>
      <c r="O148" s="4" t="e">
        <f>H148*#REF!+#REF!</f>
        <v>#REF!</v>
      </c>
      <c r="P148" s="16" t="e">
        <f>J148*#REF!+#REF!</f>
        <v>#REF!</v>
      </c>
      <c r="Q148" s="16" t="e">
        <f>L148*#REF!+#REF!</f>
        <v>#REF!</v>
      </c>
      <c r="R148" s="16" t="e">
        <f>M148*#REF!+#REF!</f>
        <v>#REF!</v>
      </c>
      <c r="S148" s="16" t="e">
        <f>N148*#REF!+#REF!</f>
        <v>#REF!</v>
      </c>
    </row>
    <row r="149" spans="1:19" ht="13.5">
      <c r="A149" s="39" t="s">
        <v>195</v>
      </c>
      <c r="B149">
        <v>0.62955000000000005</v>
      </c>
      <c r="C149">
        <v>6.1428000000000003</v>
      </c>
      <c r="D149">
        <v>1.3426</v>
      </c>
      <c r="E149">
        <v>1.4500999999999999</v>
      </c>
      <c r="F149">
        <v>3.5419</v>
      </c>
      <c r="G149" s="13">
        <f t="shared" si="12"/>
        <v>0.5785603623800698</v>
      </c>
      <c r="H149" s="13">
        <f t="shared" si="5"/>
        <v>0.4278447355641869</v>
      </c>
      <c r="I149" s="13">
        <f t="shared" si="13"/>
        <v>6.1196754593652409</v>
      </c>
      <c r="J149" s="13">
        <f t="shared" si="6"/>
        <v>6.0114252056250619</v>
      </c>
      <c r="K149" s="13">
        <f t="shared" si="14"/>
        <v>1.8839453351985365</v>
      </c>
      <c r="L149" s="13">
        <f t="shared" si="7"/>
        <v>0.83305999186355062</v>
      </c>
      <c r="M149" s="13">
        <f t="shared" si="15"/>
        <v>1.4433367165357156</v>
      </c>
      <c r="N149" s="13">
        <f t="shared" si="16"/>
        <v>3.5623231977457146</v>
      </c>
      <c r="O149" s="4" t="e">
        <f>H149*#REF!+#REF!</f>
        <v>#REF!</v>
      </c>
      <c r="P149" s="16" t="e">
        <f>J149*#REF!+#REF!</f>
        <v>#REF!</v>
      </c>
      <c r="Q149" s="16" t="e">
        <f>L149*#REF!+#REF!</f>
        <v>#REF!</v>
      </c>
      <c r="R149" s="16" t="e">
        <f>M149*#REF!+#REF!</f>
        <v>#REF!</v>
      </c>
      <c r="S149" s="16" t="e">
        <f>N149*#REF!+#REF!</f>
        <v>#REF!</v>
      </c>
    </row>
    <row r="150" spans="1:19" ht="13.5">
      <c r="A150" s="39" t="s">
        <v>196</v>
      </c>
      <c r="B150">
        <v>1.0512999999999999</v>
      </c>
      <c r="C150">
        <v>9.1941000000000006</v>
      </c>
      <c r="D150">
        <v>2.7572000000000001</v>
      </c>
      <c r="E150">
        <v>5.8672000000000004</v>
      </c>
      <c r="F150">
        <v>7.1167999999999996</v>
      </c>
      <c r="G150" s="13">
        <f t="shared" si="12"/>
        <v>0.96615123337330999</v>
      </c>
      <c r="H150" s="13">
        <f t="shared" si="5"/>
        <v>0.65663750906469054</v>
      </c>
      <c r="I150" s="13">
        <f t="shared" si="13"/>
        <v>9.1594888553998111</v>
      </c>
      <c r="J150" s="13">
        <f t="shared" si="6"/>
        <v>8.7215012071380524</v>
      </c>
      <c r="K150" s="13">
        <f t="shared" si="14"/>
        <v>3.8689215538577426</v>
      </c>
      <c r="L150" s="13">
        <f t="shared" si="7"/>
        <v>1.7573597335222093</v>
      </c>
      <c r="M150" s="13">
        <f t="shared" si="15"/>
        <v>5.8398353101567828</v>
      </c>
      <c r="N150" s="13">
        <f t="shared" si="16"/>
        <v>7.1578366791035037</v>
      </c>
      <c r="O150" s="4" t="e">
        <f>H150*#REF!+#REF!</f>
        <v>#REF!</v>
      </c>
      <c r="P150" s="16" t="e">
        <f>J150*#REF!+#REF!</f>
        <v>#REF!</v>
      </c>
      <c r="Q150" s="16" t="e">
        <f>L150*#REF!+#REF!</f>
        <v>#REF!</v>
      </c>
      <c r="R150" s="16" t="e">
        <f>M150*#REF!+#REF!</f>
        <v>#REF!</v>
      </c>
      <c r="S150" s="16" t="e">
        <f>N150*#REF!+#REF!</f>
        <v>#REF!</v>
      </c>
    </row>
    <row r="151" spans="1:19" ht="13.5">
      <c r="A151" s="39" t="s">
        <v>197</v>
      </c>
      <c r="B151">
        <v>1.1264000000000001</v>
      </c>
      <c r="C151">
        <v>9.0340000000000007</v>
      </c>
      <c r="D151">
        <v>2.6793999999999998</v>
      </c>
      <c r="E151">
        <v>2.6907999999999999</v>
      </c>
      <c r="F151">
        <v>8.4271999999999991</v>
      </c>
      <c r="G151" s="13">
        <f t="shared" si="12"/>
        <v>1.035168600087222</v>
      </c>
      <c r="H151" s="13">
        <f t="shared" si="5"/>
        <v>0.73438843437109158</v>
      </c>
      <c r="I151" s="13">
        <f t="shared" si="13"/>
        <v>8.9999915510688258</v>
      </c>
      <c r="J151" s="13">
        <f t="shared" si="6"/>
        <v>8.7991227952836581</v>
      </c>
      <c r="K151" s="13">
        <f t="shared" si="14"/>
        <v>3.7597520714516302</v>
      </c>
      <c r="L151" s="13">
        <f t="shared" si="7"/>
        <v>1.2593932342872289</v>
      </c>
      <c r="M151" s="13">
        <f t="shared" si="15"/>
        <v>2.6782500771355791</v>
      </c>
      <c r="N151" s="13">
        <f t="shared" si="16"/>
        <v>8.4757926683539022</v>
      </c>
      <c r="O151" s="4" t="e">
        <f>H151*#REF!+#REF!</f>
        <v>#REF!</v>
      </c>
      <c r="P151" s="16" t="e">
        <f>J151*#REF!+#REF!</f>
        <v>#REF!</v>
      </c>
      <c r="Q151" s="16" t="e">
        <f>L151*#REF!+#REF!</f>
        <v>#REF!</v>
      </c>
      <c r="R151" s="16" t="e">
        <f>M151*#REF!+#REF!</f>
        <v>#REF!</v>
      </c>
      <c r="S151" s="16" t="e">
        <f>N151*#REF!+#REF!</f>
        <v>#REF!</v>
      </c>
    </row>
    <row r="152" spans="1:19" ht="13.5">
      <c r="A152" s="39" t="s">
        <v>198</v>
      </c>
      <c r="B152">
        <v>0.93240999999999996</v>
      </c>
      <c r="C152">
        <v>8.1242000000000001</v>
      </c>
      <c r="D152">
        <v>2.0918000000000001</v>
      </c>
      <c r="E152">
        <v>2.6414</v>
      </c>
      <c r="F152">
        <v>6.7664999999999997</v>
      </c>
      <c r="G152" s="13">
        <f t="shared" si="12"/>
        <v>0.85689058452354994</v>
      </c>
      <c r="H152" s="13">
        <f t="shared" si="5"/>
        <v>0.62207236005351874</v>
      </c>
      <c r="I152" s="13">
        <f t="shared" si="13"/>
        <v>8.0936164887307225</v>
      </c>
      <c r="J152" s="13">
        <f t="shared" si="6"/>
        <v>7.8964354527819545</v>
      </c>
      <c r="K152" s="13">
        <f t="shared" si="14"/>
        <v>2.9352278058753902</v>
      </c>
      <c r="L152" s="13">
        <f t="shared" si="7"/>
        <v>0.92760035290489951</v>
      </c>
      <c r="M152" s="13">
        <f t="shared" si="15"/>
        <v>2.6290804793169018</v>
      </c>
      <c r="N152" s="13">
        <f t="shared" si="16"/>
        <v>6.8055167897304774</v>
      </c>
      <c r="O152" s="4" t="e">
        <f>H152*#REF!+#REF!</f>
        <v>#REF!</v>
      </c>
      <c r="P152" s="16" t="e">
        <f>J152*#REF!+#REF!</f>
        <v>#REF!</v>
      </c>
      <c r="Q152" s="16" t="e">
        <f>L152*#REF!+#REF!</f>
        <v>#REF!</v>
      </c>
      <c r="R152" s="16" t="e">
        <f>M152*#REF!+#REF!</f>
        <v>#REF!</v>
      </c>
      <c r="S152" s="16" t="e">
        <f>N152*#REF!+#REF!</f>
        <v>#REF!</v>
      </c>
    </row>
    <row r="153" spans="1:19" ht="13.5">
      <c r="A153" s="39" t="s">
        <v>199</v>
      </c>
      <c r="B153">
        <v>0.97416000000000003</v>
      </c>
      <c r="C153">
        <v>8.5086999999999993</v>
      </c>
      <c r="D153">
        <v>1.8998999999999999</v>
      </c>
      <c r="E153">
        <v>1.3323</v>
      </c>
      <c r="F153">
        <v>5.2515000000000001</v>
      </c>
      <c r="G153" s="13">
        <f t="shared" si="12"/>
        <v>0.89525909398168335</v>
      </c>
      <c r="H153" s="13">
        <f t="shared" si="5"/>
        <v>0.68198289899621045</v>
      </c>
      <c r="I153" s="13">
        <f t="shared" si="13"/>
        <v>8.4766690403563558</v>
      </c>
      <c r="J153" s="13">
        <f t="shared" si="6"/>
        <v>8.377212580072209</v>
      </c>
      <c r="K153" s="13">
        <f t="shared" si="14"/>
        <v>2.6659524373184116</v>
      </c>
      <c r="L153" s="13">
        <f t="shared" si="7"/>
        <v>1.1078270299032735</v>
      </c>
      <c r="M153" s="13">
        <f t="shared" si="15"/>
        <v>1.3260861371219461</v>
      </c>
      <c r="N153" s="13">
        <f t="shared" si="16"/>
        <v>5.281781042085214</v>
      </c>
      <c r="O153" s="4" t="e">
        <f>H153*#REF!+#REF!</f>
        <v>#REF!</v>
      </c>
      <c r="P153" s="16" t="e">
        <f>J153*#REF!+#REF!</f>
        <v>#REF!</v>
      </c>
      <c r="Q153" s="16" t="e">
        <f>L153*#REF!+#REF!</f>
        <v>#REF!</v>
      </c>
      <c r="R153" s="16" t="e">
        <f>M153*#REF!+#REF!</f>
        <v>#REF!</v>
      </c>
      <c r="S153" s="16" t="e">
        <f>N153*#REF!+#REF!</f>
        <v>#REF!</v>
      </c>
    </row>
    <row r="154" spans="1:19" ht="13.5">
      <c r="A154" s="39" t="s">
        <v>200</v>
      </c>
      <c r="B154">
        <v>0.80747000000000002</v>
      </c>
      <c r="C154">
        <v>7.5586000000000002</v>
      </c>
      <c r="D154">
        <v>1.7855000000000001</v>
      </c>
      <c r="E154">
        <v>2.6516999999999999</v>
      </c>
      <c r="F154">
        <v>6.0254000000000003</v>
      </c>
      <c r="G154" s="13">
        <f t="shared" si="12"/>
        <v>0.74206994807566506</v>
      </c>
      <c r="H154" s="13">
        <f t="shared" si="5"/>
        <v>0.54163590094341496</v>
      </c>
      <c r="I154" s="13">
        <f t="shared" si="13"/>
        <v>7.5301456871716654</v>
      </c>
      <c r="J154" s="13">
        <f t="shared" si="6"/>
        <v>7.3321957541719884</v>
      </c>
      <c r="K154" s="13">
        <f t="shared" si="14"/>
        <v>2.5054255891531261</v>
      </c>
      <c r="L154" s="13">
        <f t="shared" si="7"/>
        <v>0.71768326222954748</v>
      </c>
      <c r="M154" s="13">
        <f t="shared" si="15"/>
        <v>2.639332439995695</v>
      </c>
      <c r="N154" s="13">
        <f t="shared" si="16"/>
        <v>6.0601434810968771</v>
      </c>
      <c r="O154" s="4" t="e">
        <f>H154*#REF!+#REF!</f>
        <v>#REF!</v>
      </c>
      <c r="P154" s="16" t="e">
        <f>J154*#REF!+#REF!</f>
        <v>#REF!</v>
      </c>
      <c r="Q154" s="16" t="e">
        <f>L154*#REF!+#REF!</f>
        <v>#REF!</v>
      </c>
      <c r="R154" s="16" t="e">
        <f>M154*#REF!+#REF!</f>
        <v>#REF!</v>
      </c>
      <c r="S154" s="16" t="e">
        <f>N154*#REF!+#REF!</f>
        <v>#REF!</v>
      </c>
    </row>
    <row r="155" spans="1:19" ht="13.5">
      <c r="A155" s="39" t="s">
        <v>201</v>
      </c>
      <c r="B155">
        <v>0.78271999999999997</v>
      </c>
      <c r="C155">
        <v>6.6957000000000004</v>
      </c>
      <c r="D155">
        <v>1.9014</v>
      </c>
      <c r="E155">
        <v>2.0956999999999999</v>
      </c>
      <c r="F155">
        <v>5.3002000000000002</v>
      </c>
      <c r="G155" s="13">
        <f t="shared" si="12"/>
        <v>0.7193245442651548</v>
      </c>
      <c r="H155" s="13">
        <f t="shared" si="5"/>
        <v>0.50587996447391403</v>
      </c>
      <c r="I155" s="13">
        <f t="shared" si="13"/>
        <v>6.6704940700123467</v>
      </c>
      <c r="J155" s="13">
        <f t="shared" si="6"/>
        <v>6.5140496477219578</v>
      </c>
      <c r="K155" s="13">
        <f t="shared" si="14"/>
        <v>2.6680572473905086</v>
      </c>
      <c r="L155" s="13">
        <f t="shared" si="7"/>
        <v>1.0954825002931623</v>
      </c>
      <c r="M155" s="13">
        <f t="shared" si="15"/>
        <v>2.0859256305385139</v>
      </c>
      <c r="N155" s="13">
        <f t="shared" si="16"/>
        <v>5.3307618545672764</v>
      </c>
      <c r="O155" s="4" t="e">
        <f>H155*#REF!+#REF!</f>
        <v>#REF!</v>
      </c>
      <c r="P155" s="16" t="e">
        <f>J155*#REF!+#REF!</f>
        <v>#REF!</v>
      </c>
      <c r="Q155" s="16" t="e">
        <f>L155*#REF!+#REF!</f>
        <v>#REF!</v>
      </c>
      <c r="R155" s="16" t="e">
        <f>M155*#REF!+#REF!</f>
        <v>#REF!</v>
      </c>
      <c r="S155" s="16" t="e">
        <f>N155*#REF!+#REF!</f>
        <v>#REF!</v>
      </c>
    </row>
    <row r="156" spans="1:19" ht="13.5">
      <c r="A156" s="39" t="s">
        <v>202</v>
      </c>
      <c r="B156">
        <v>1.0608</v>
      </c>
      <c r="C156">
        <v>8.9785000000000004</v>
      </c>
      <c r="D156">
        <v>1.8239000000000001</v>
      </c>
      <c r="E156">
        <v>3.7863000000000002</v>
      </c>
      <c r="F156">
        <v>5.2584</v>
      </c>
      <c r="G156" s="13">
        <f t="shared" si="12"/>
        <v>0.97488179241168771</v>
      </c>
      <c r="H156" s="13">
        <f t="shared" si="5"/>
        <v>0.77013709425178245</v>
      </c>
      <c r="I156" s="13">
        <f t="shared" si="13"/>
        <v>8.9447004805480912</v>
      </c>
      <c r="J156" s="13">
        <f t="shared" si="6"/>
        <v>8.6620524316297836</v>
      </c>
      <c r="K156" s="13">
        <f t="shared" si="14"/>
        <v>2.5593087269988164</v>
      </c>
      <c r="L156" s="13">
        <f t="shared" si="7"/>
        <v>0.99913608254451547</v>
      </c>
      <c r="M156" s="13">
        <f t="shared" si="15"/>
        <v>3.7686406522441076</v>
      </c>
      <c r="N156" s="13">
        <f t="shared" si="16"/>
        <v>5.2887208286586471</v>
      </c>
      <c r="O156" s="4" t="e">
        <f>H156*#REF!+#REF!</f>
        <v>#REF!</v>
      </c>
      <c r="P156" s="16" t="e">
        <f>J156*#REF!+#REF!</f>
        <v>#REF!</v>
      </c>
      <c r="Q156" s="16" t="e">
        <f>L156*#REF!+#REF!</f>
        <v>#REF!</v>
      </c>
      <c r="R156" s="16" t="e">
        <f>M156*#REF!+#REF!</f>
        <v>#REF!</v>
      </c>
      <c r="S156" s="16" t="e">
        <f>N156*#REF!+#REF!</f>
        <v>#REF!</v>
      </c>
    </row>
    <row r="157" spans="1:19" ht="13.5">
      <c r="A157" s="39" t="s">
        <v>203</v>
      </c>
      <c r="B157">
        <v>1.1403000000000001</v>
      </c>
      <c r="C157">
        <v>9.5399999999999991</v>
      </c>
      <c r="D157">
        <v>2.4834000000000001</v>
      </c>
      <c r="E157">
        <v>4.3387000000000002</v>
      </c>
      <c r="F157">
        <v>7.3673999999999999</v>
      </c>
      <c r="G157" s="13">
        <f t="shared" si="12"/>
        <v>1.0479427864696904</v>
      </c>
      <c r="H157" s="13">
        <f t="shared" si="5"/>
        <v>0.76916490204055021</v>
      </c>
      <c r="I157" s="13">
        <f t="shared" si="13"/>
        <v>9.5040867165371488</v>
      </c>
      <c r="J157" s="13">
        <f t="shared" si="6"/>
        <v>9.1802018976263753</v>
      </c>
      <c r="K157" s="13">
        <f t="shared" si="14"/>
        <v>3.484723555364253</v>
      </c>
      <c r="L157" s="13">
        <f t="shared" si="7"/>
        <v>1.2988084593744809</v>
      </c>
      <c r="M157" s="13">
        <f t="shared" si="15"/>
        <v>4.3184642521436514</v>
      </c>
      <c r="N157" s="13">
        <f t="shared" si="16"/>
        <v>7.409881681321262</v>
      </c>
      <c r="O157" s="4" t="e">
        <f>H157*#REF!+#REF!</f>
        <v>#REF!</v>
      </c>
      <c r="P157" s="16" t="e">
        <f>J157*#REF!+#REF!</f>
        <v>#REF!</v>
      </c>
      <c r="Q157" s="16" t="e">
        <f>L157*#REF!+#REF!</f>
        <v>#REF!</v>
      </c>
      <c r="R157" s="16" t="e">
        <f>M157*#REF!+#REF!</f>
        <v>#REF!</v>
      </c>
      <c r="S157" s="16" t="e">
        <f>N157*#REF!+#REF!</f>
        <v>#REF!</v>
      </c>
    </row>
    <row r="158" spans="1:19" ht="13.5">
      <c r="A158" s="39" t="s">
        <v>204</v>
      </c>
      <c r="B158">
        <v>0.90564</v>
      </c>
      <c r="C158">
        <v>8.3646999999999991</v>
      </c>
      <c r="D158">
        <v>2.6444000000000001</v>
      </c>
      <c r="E158">
        <v>1.5936999999999999</v>
      </c>
      <c r="F158">
        <v>6.5830000000000002</v>
      </c>
      <c r="G158" s="13">
        <f t="shared" si="12"/>
        <v>0.83228878815961627</v>
      </c>
      <c r="H158" s="13">
        <f t="shared" si="5"/>
        <v>0.53543760124473416</v>
      </c>
      <c r="I158" s="13">
        <f t="shared" si="13"/>
        <v>8.3332111276539074</v>
      </c>
      <c r="J158" s="13">
        <f t="shared" si="6"/>
        <v>8.2142411053204665</v>
      </c>
      <c r="K158" s="13">
        <f t="shared" si="14"/>
        <v>3.7106398364360271</v>
      </c>
      <c r="L158" s="13">
        <f t="shared" si="7"/>
        <v>1.7574570206664653</v>
      </c>
      <c r="M158" s="13">
        <f t="shared" si="15"/>
        <v>1.5862669644458796</v>
      </c>
      <c r="N158" s="13">
        <f t="shared" si="16"/>
        <v>6.620958697523939</v>
      </c>
      <c r="O158" s="4" t="e">
        <f>H158*#REF!+#REF!</f>
        <v>#REF!</v>
      </c>
      <c r="P158" s="16" t="e">
        <f>J158*#REF!+#REF!</f>
        <v>#REF!</v>
      </c>
      <c r="Q158" s="16" t="e">
        <f>L158*#REF!+#REF!</f>
        <v>#REF!</v>
      </c>
      <c r="R158" s="16" t="e">
        <f>M158*#REF!+#REF!</f>
        <v>#REF!</v>
      </c>
      <c r="S158" s="16" t="e">
        <f>N158*#REF!+#REF!</f>
        <v>#REF!</v>
      </c>
    </row>
    <row r="159" spans="1:19" ht="13.5">
      <c r="A159" s="39" t="s">
        <v>205</v>
      </c>
      <c r="B159">
        <v>0.72757000000000005</v>
      </c>
      <c r="C159">
        <v>6.2659000000000002</v>
      </c>
      <c r="D159">
        <v>1.8584000000000001</v>
      </c>
      <c r="E159">
        <v>1.4248000000000001</v>
      </c>
      <c r="F159">
        <v>3.7837000000000001</v>
      </c>
      <c r="G159" s="13">
        <f t="shared" si="12"/>
        <v>0.66864135153183613</v>
      </c>
      <c r="H159" s="13">
        <f t="shared" si="5"/>
        <v>0.4600238028392718</v>
      </c>
      <c r="I159" s="13">
        <f t="shared" si="13"/>
        <v>6.2423120500157356</v>
      </c>
      <c r="J159" s="13">
        <f t="shared" si="6"/>
        <v>6.1359504463132275</v>
      </c>
      <c r="K159" s="13">
        <f t="shared" si="14"/>
        <v>2.6077193586570537</v>
      </c>
      <c r="L159" s="13">
        <f t="shared" si="7"/>
        <v>1.4850917086453128</v>
      </c>
      <c r="M159" s="13">
        <f t="shared" si="15"/>
        <v>1.4181547160334376</v>
      </c>
      <c r="N159" s="13">
        <f t="shared" si="16"/>
        <v>3.8055174576669186</v>
      </c>
      <c r="O159" s="4" t="e">
        <f>H159*#REF!+#REF!</f>
        <v>#REF!</v>
      </c>
      <c r="P159" s="16" t="e">
        <f>J159*#REF!+#REF!</f>
        <v>#REF!</v>
      </c>
      <c r="Q159" s="16" t="e">
        <f>L159*#REF!+#REF!</f>
        <v>#REF!</v>
      </c>
      <c r="R159" s="16" t="e">
        <f>M159*#REF!+#REF!</f>
        <v>#REF!</v>
      </c>
      <c r="S159" s="16" t="e">
        <f>N159*#REF!+#REF!</f>
        <v>#REF!</v>
      </c>
    </row>
    <row r="160" spans="1:19" ht="13.5">
      <c r="A160" s="39" t="s">
        <v>206</v>
      </c>
      <c r="B160">
        <v>0.95128999999999997</v>
      </c>
      <c r="C160">
        <v>11.694000000000001</v>
      </c>
      <c r="D160">
        <v>1.9998</v>
      </c>
      <c r="E160">
        <v>4.1990999999999996</v>
      </c>
      <c r="F160">
        <v>5.1257000000000001</v>
      </c>
      <c r="G160" s="13">
        <f t="shared" si="12"/>
        <v>0.87424142185455733</v>
      </c>
      <c r="H160" s="13">
        <f t="shared" si="5"/>
        <v>0.64975079880495012</v>
      </c>
      <c r="I160" s="13">
        <f t="shared" si="13"/>
        <v>11.649977994044594</v>
      </c>
      <c r="J160" s="13">
        <f t="shared" si="6"/>
        <v>11.336514342930613</v>
      </c>
      <c r="K160" s="13">
        <f t="shared" si="14"/>
        <v>2.8061327881200904</v>
      </c>
      <c r="L160" s="13">
        <f t="shared" si="7"/>
        <v>1.2853323690421559</v>
      </c>
      <c r="M160" s="13">
        <f t="shared" si="15"/>
        <v>4.1795153481864169</v>
      </c>
      <c r="N160" s="13">
        <f t="shared" si="16"/>
        <v>5.1552556578913036</v>
      </c>
      <c r="O160" s="4" t="e">
        <f>H160*#REF!+#REF!</f>
        <v>#REF!</v>
      </c>
      <c r="P160" s="16" t="e">
        <f>J160*#REF!+#REF!</f>
        <v>#REF!</v>
      </c>
      <c r="Q160" s="16" t="e">
        <f>L160*#REF!+#REF!</f>
        <v>#REF!</v>
      </c>
      <c r="R160" s="16" t="e">
        <f>M160*#REF!+#REF!</f>
        <v>#REF!</v>
      </c>
      <c r="S160" s="16" t="e">
        <f>N160*#REF!+#REF!</f>
        <v>#REF!</v>
      </c>
    </row>
    <row r="161" spans="1:19" ht="13.5">
      <c r="A161" s="40" t="s">
        <v>184</v>
      </c>
      <c r="B161" s="41">
        <v>0.70686000000000004</v>
      </c>
      <c r="C161" s="41">
        <v>8.2178000000000004</v>
      </c>
      <c r="D161" s="41">
        <v>1.8594999999999999</v>
      </c>
      <c r="E161" s="41">
        <v>2.8288000000000002</v>
      </c>
      <c r="F161" s="41">
        <v>3.8212999999999999</v>
      </c>
      <c r="G161" s="13">
        <f t="shared" ref="G161:G172" si="17">B161*G$98/B$161</f>
        <v>0.67432999999999998</v>
      </c>
      <c r="H161" s="13">
        <f t="shared" si="5"/>
        <v>0.46568999999999994</v>
      </c>
      <c r="I161" s="13">
        <f t="shared" ref="I161:I172" si="18">C161*I$98/C$161</f>
        <v>8.2302999999999997</v>
      </c>
      <c r="J161" s="13">
        <f t="shared" si="6"/>
        <v>8.0222274999999996</v>
      </c>
      <c r="K161" s="13">
        <f t="shared" ref="K161:K172" si="19">D161*K$98/D$161</f>
        <v>2.6080000000000001</v>
      </c>
      <c r="L161" s="13">
        <f t="shared" si="7"/>
        <v>1.4708340000000002</v>
      </c>
      <c r="M161" s="13">
        <f t="shared" ref="M161:M172" si="20">E161*M$98/E$161</f>
        <v>2.7743000000000002</v>
      </c>
      <c r="N161" s="13">
        <f t="shared" ref="N161:N172" si="21">F161*N$98/F$161</f>
        <v>3.8548</v>
      </c>
      <c r="O161" s="4" t="e">
        <f>H161*#REF!+#REF!</f>
        <v>#REF!</v>
      </c>
      <c r="P161" s="16" t="e">
        <f>J161*#REF!+#REF!</f>
        <v>#REF!</v>
      </c>
      <c r="Q161" s="16" t="e">
        <f>L161*#REF!+#REF!</f>
        <v>#REF!</v>
      </c>
      <c r="R161" s="16" t="e">
        <f>M161*#REF!+#REF!</f>
        <v>#REF!</v>
      </c>
      <c r="S161" s="16" t="e">
        <f>N161*#REF!+#REF!</f>
        <v>#REF!</v>
      </c>
    </row>
    <row r="162" spans="1:19" ht="13.5">
      <c r="A162" s="39" t="s">
        <v>207</v>
      </c>
      <c r="B162">
        <v>7.1687000000000003</v>
      </c>
      <c r="C162">
        <v>21.454999999999998</v>
      </c>
      <c r="D162">
        <v>0.91100000000000003</v>
      </c>
      <c r="E162">
        <v>35.56</v>
      </c>
      <c r="F162">
        <v>1.2407999999999999</v>
      </c>
      <c r="G162" s="13">
        <f t="shared" si="17"/>
        <v>6.8387933551198259</v>
      </c>
      <c r="H162" s="13">
        <f t="shared" si="5"/>
        <v>6.7365771464615847</v>
      </c>
      <c r="I162" s="13">
        <f t="shared" si="18"/>
        <v>21.487634950960107</v>
      </c>
      <c r="J162" s="13">
        <f t="shared" si="6"/>
        <v>18.87201769275875</v>
      </c>
      <c r="K162" s="13">
        <f t="shared" si="19"/>
        <v>1.2777026082280185</v>
      </c>
      <c r="L162" s="13">
        <f t="shared" si="7"/>
        <v>0.90845769869461379</v>
      </c>
      <c r="M162" s="13">
        <f t="shared" si="20"/>
        <v>34.874896776018097</v>
      </c>
      <c r="N162" s="13">
        <f t="shared" si="21"/>
        <v>1.2516776594352705</v>
      </c>
      <c r="O162" s="4" t="e">
        <f>H162*#REF!+#REF!</f>
        <v>#REF!</v>
      </c>
      <c r="P162" s="16" t="e">
        <f>J162*#REF!+#REF!</f>
        <v>#REF!</v>
      </c>
      <c r="Q162" s="16" t="e">
        <f>L162*#REF!+#REF!</f>
        <v>#REF!</v>
      </c>
      <c r="R162" s="16" t="e">
        <f>M162*#REF!+#REF!</f>
        <v>#REF!</v>
      </c>
      <c r="S162" s="16" t="e">
        <f>N162*#REF!+#REF!</f>
        <v>#REF!</v>
      </c>
    </row>
    <row r="163" spans="1:19" ht="13.5">
      <c r="A163" s="39" t="s">
        <v>208</v>
      </c>
      <c r="B163">
        <v>0.87499000000000005</v>
      </c>
      <c r="C163">
        <v>8.0046999999999997</v>
      </c>
      <c r="D163">
        <v>1.7963</v>
      </c>
      <c r="E163">
        <v>2.7778</v>
      </c>
      <c r="F163">
        <v>5.1927000000000003</v>
      </c>
      <c r="G163" s="13">
        <f t="shared" si="17"/>
        <v>0.83472258537758537</v>
      </c>
      <c r="H163" s="13">
        <f t="shared" si="5"/>
        <v>0.63317376472687281</v>
      </c>
      <c r="I163" s="13">
        <f t="shared" si="18"/>
        <v>8.0168758560685323</v>
      </c>
      <c r="J163" s="13">
        <f t="shared" si="6"/>
        <v>7.8125546631598786</v>
      </c>
      <c r="K163" s="13">
        <f t="shared" si="19"/>
        <v>2.5193602581339074</v>
      </c>
      <c r="L163" s="13">
        <f t="shared" si="7"/>
        <v>0.97408459587237317</v>
      </c>
      <c r="M163" s="13">
        <f t="shared" si="20"/>
        <v>2.7242825721153845</v>
      </c>
      <c r="N163" s="13">
        <f t="shared" si="21"/>
        <v>5.2382225839374046</v>
      </c>
      <c r="O163" s="4" t="e">
        <f>H163*#REF!+#REF!</f>
        <v>#REF!</v>
      </c>
      <c r="P163" s="16" t="e">
        <f>J163*#REF!+#REF!</f>
        <v>#REF!</v>
      </c>
      <c r="Q163" s="16" t="e">
        <f>L163*#REF!+#REF!</f>
        <v>#REF!</v>
      </c>
      <c r="R163" s="16" t="e">
        <f>M163*#REF!+#REF!</f>
        <v>#REF!</v>
      </c>
      <c r="S163" s="16" t="e">
        <f>N163*#REF!+#REF!</f>
        <v>#REF!</v>
      </c>
    </row>
    <row r="164" spans="1:19" ht="13.5">
      <c r="A164" s="39" t="s">
        <v>209</v>
      </c>
      <c r="B164">
        <v>0.86129999999999995</v>
      </c>
      <c r="C164">
        <v>8.1487999999999996</v>
      </c>
      <c r="D164">
        <v>1.6477999999999999</v>
      </c>
      <c r="E164">
        <v>3.5676999999999999</v>
      </c>
      <c r="F164">
        <v>4.3205999999999998</v>
      </c>
      <c r="G164" s="13">
        <f t="shared" si="17"/>
        <v>0.82166260504201671</v>
      </c>
      <c r="H164" s="13">
        <f t="shared" si="5"/>
        <v>0.63677581181803178</v>
      </c>
      <c r="I164" s="13">
        <f t="shared" si="18"/>
        <v>8.1611950449025272</v>
      </c>
      <c r="J164" s="13">
        <f t="shared" si="6"/>
        <v>7.8987727251026119</v>
      </c>
      <c r="K164" s="13">
        <f t="shared" si="19"/>
        <v>2.3110849152998116</v>
      </c>
      <c r="L164" s="13">
        <f t="shared" si="7"/>
        <v>1.0253341447243531</v>
      </c>
      <c r="M164" s="13">
        <f t="shared" si="20"/>
        <v>3.498964263998869</v>
      </c>
      <c r="N164" s="13">
        <f t="shared" si="21"/>
        <v>4.3584771883913849</v>
      </c>
      <c r="O164" s="4" t="e">
        <f>H164*#REF!+#REF!</f>
        <v>#REF!</v>
      </c>
      <c r="P164" s="16" t="e">
        <f>J164*#REF!+#REF!</f>
        <v>#REF!</v>
      </c>
      <c r="Q164" s="16" t="e">
        <f>L164*#REF!+#REF!</f>
        <v>#REF!</v>
      </c>
      <c r="R164" s="16" t="e">
        <f>M164*#REF!+#REF!</f>
        <v>#REF!</v>
      </c>
      <c r="S164" s="16" t="e">
        <f>N164*#REF!+#REF!</f>
        <v>#REF!</v>
      </c>
    </row>
    <row r="165" spans="1:19" ht="13.5">
      <c r="A165" s="39" t="s">
        <v>210</v>
      </c>
      <c r="B165">
        <v>1.3440000000000001</v>
      </c>
      <c r="C165">
        <v>15.032</v>
      </c>
      <c r="D165">
        <v>2.5735000000000001</v>
      </c>
      <c r="E165">
        <v>3.0792000000000002</v>
      </c>
      <c r="F165">
        <v>7.3028000000000004</v>
      </c>
      <c r="G165" s="13">
        <f t="shared" si="17"/>
        <v>1.2821485442661913</v>
      </c>
      <c r="H165" s="13">
        <f t="shared" si="5"/>
        <v>0.99339616997202618</v>
      </c>
      <c r="I165" s="13">
        <f t="shared" si="18"/>
        <v>15.05486500036506</v>
      </c>
      <c r="J165" s="13">
        <f t="shared" si="6"/>
        <v>14.82837431809696</v>
      </c>
      <c r="K165" s="13">
        <f t="shared" si="19"/>
        <v>3.6094046786770639</v>
      </c>
      <c r="L165" s="13">
        <f t="shared" si="7"/>
        <v>1.4361924564490263</v>
      </c>
      <c r="M165" s="13">
        <f t="shared" si="20"/>
        <v>3.0198757635746611</v>
      </c>
      <c r="N165" s="13">
        <f t="shared" si="21"/>
        <v>7.3668210922984336</v>
      </c>
      <c r="O165" s="4" t="e">
        <f>H165*#REF!+#REF!</f>
        <v>#REF!</v>
      </c>
      <c r="P165" s="16" t="e">
        <f>J165*#REF!+#REF!</f>
        <v>#REF!</v>
      </c>
      <c r="Q165" s="16" t="e">
        <f>L165*#REF!+#REF!</f>
        <v>#REF!</v>
      </c>
      <c r="R165" s="16" t="e">
        <f>M165*#REF!+#REF!</f>
        <v>#REF!</v>
      </c>
      <c r="S165" s="16" t="e">
        <f>N165*#REF!+#REF!</f>
        <v>#REF!</v>
      </c>
    </row>
    <row r="166" spans="1:19" ht="13.5">
      <c r="A166" s="39" t="s">
        <v>211</v>
      </c>
      <c r="B166">
        <v>0.86531999999999998</v>
      </c>
      <c r="C166">
        <v>8.4944000000000006</v>
      </c>
      <c r="D166">
        <v>1.6964999999999999</v>
      </c>
      <c r="E166">
        <v>3.2759</v>
      </c>
      <c r="F166">
        <v>4.4336000000000002</v>
      </c>
      <c r="G166" s="13">
        <f t="shared" si="17"/>
        <v>0.82549760291995578</v>
      </c>
      <c r="H166" s="13">
        <f t="shared" ref="H166:H184" si="22">G166-0.08*K166</f>
        <v>0.63514656231764333</v>
      </c>
      <c r="I166" s="13">
        <f t="shared" si="18"/>
        <v>8.5073207330429064</v>
      </c>
      <c r="J166" s="13">
        <f t="shared" ref="J166:J184" si="23">I166-0.075*M166</f>
        <v>8.2663617742087716</v>
      </c>
      <c r="K166" s="13">
        <f t="shared" si="19"/>
        <v>2.3793880075289056</v>
      </c>
      <c r="L166" s="13">
        <f t="shared" ref="L166:L184" si="24">K166-0.295*N166</f>
        <v>1.0600100006726001</v>
      </c>
      <c r="M166" s="13">
        <f t="shared" si="20"/>
        <v>3.2127861177884616</v>
      </c>
      <c r="N166" s="13">
        <f t="shared" si="21"/>
        <v>4.4724678198518832</v>
      </c>
      <c r="O166" s="4" t="e">
        <f>H166*#REF!+#REF!</f>
        <v>#REF!</v>
      </c>
      <c r="P166" s="16" t="e">
        <f>J166*#REF!+#REF!</f>
        <v>#REF!</v>
      </c>
      <c r="Q166" s="16" t="e">
        <f>L166*#REF!+#REF!</f>
        <v>#REF!</v>
      </c>
      <c r="R166" s="16" t="e">
        <f>M166*#REF!+#REF!</f>
        <v>#REF!</v>
      </c>
      <c r="S166" s="16" t="e">
        <f>N166*#REF!+#REF!</f>
        <v>#REF!</v>
      </c>
    </row>
    <row r="167" spans="1:19" ht="13.5">
      <c r="A167" s="39" t="s">
        <v>212</v>
      </c>
      <c r="B167">
        <v>0.96040999999999999</v>
      </c>
      <c r="C167">
        <v>8.7810000000000006</v>
      </c>
      <c r="D167">
        <v>2.2094</v>
      </c>
      <c r="E167">
        <v>2.7353000000000001</v>
      </c>
      <c r="F167">
        <v>5.9588999999999999</v>
      </c>
      <c r="G167" s="13">
        <f t="shared" si="17"/>
        <v>0.91621152038593201</v>
      </c>
      <c r="H167" s="13">
        <f t="shared" si="22"/>
        <v>0.66831196889359534</v>
      </c>
      <c r="I167" s="13">
        <f t="shared" si="18"/>
        <v>8.794356676969505</v>
      </c>
      <c r="J167" s="13">
        <f t="shared" si="23"/>
        <v>8.5931615733036395</v>
      </c>
      <c r="K167" s="13">
        <f t="shared" si="19"/>
        <v>3.0987443936542083</v>
      </c>
      <c r="L167" s="13">
        <f t="shared" si="24"/>
        <v>1.3254582142388263</v>
      </c>
      <c r="M167" s="13">
        <f t="shared" si="20"/>
        <v>2.6826013822115384</v>
      </c>
      <c r="N167" s="13">
        <f t="shared" si="21"/>
        <v>6.0111395912385834</v>
      </c>
      <c r="O167" s="4" t="e">
        <f>H167*#REF!+#REF!</f>
        <v>#REF!</v>
      </c>
      <c r="P167" s="16" t="e">
        <f>J167*#REF!+#REF!</f>
        <v>#REF!</v>
      </c>
      <c r="Q167" s="16" t="e">
        <f>L167*#REF!+#REF!</f>
        <v>#REF!</v>
      </c>
      <c r="R167" s="16" t="e">
        <f>M167*#REF!+#REF!</f>
        <v>#REF!</v>
      </c>
      <c r="S167" s="16" t="e">
        <f>N167*#REF!+#REF!</f>
        <v>#REF!</v>
      </c>
    </row>
    <row r="168" spans="1:19" ht="13.5">
      <c r="A168" s="39" t="s">
        <v>213</v>
      </c>
      <c r="B168">
        <v>1.1829000000000001</v>
      </c>
      <c r="C168">
        <v>10.345000000000001</v>
      </c>
      <c r="D168">
        <v>2.4548999999999999</v>
      </c>
      <c r="E168">
        <v>2.6663000000000001</v>
      </c>
      <c r="F168">
        <v>7.5339999999999998</v>
      </c>
      <c r="G168" s="13">
        <f t="shared" si="17"/>
        <v>1.1284624352771411</v>
      </c>
      <c r="H168" s="13">
        <f t="shared" si="22"/>
        <v>0.85301724248337929</v>
      </c>
      <c r="I168" s="13">
        <f t="shared" si="18"/>
        <v>10.360735659178856</v>
      </c>
      <c r="J168" s="13">
        <f t="shared" si="23"/>
        <v>10.164615853342459</v>
      </c>
      <c r="K168" s="13">
        <f t="shared" si="19"/>
        <v>3.4430649099220219</v>
      </c>
      <c r="L168" s="13">
        <f t="shared" si="24"/>
        <v>1.2010507670910484</v>
      </c>
      <c r="M168" s="13">
        <f t="shared" si="20"/>
        <v>2.6149307444852941</v>
      </c>
      <c r="N168" s="13">
        <f t="shared" si="21"/>
        <v>7.6000479417999109</v>
      </c>
      <c r="O168" s="4" t="e">
        <f>H168*#REF!+#REF!</f>
        <v>#REF!</v>
      </c>
      <c r="P168" s="16" t="e">
        <f>J168*#REF!+#REF!</f>
        <v>#REF!</v>
      </c>
      <c r="Q168" s="16" t="e">
        <f>L168*#REF!+#REF!</f>
        <v>#REF!</v>
      </c>
      <c r="R168" s="16" t="e">
        <f>M168*#REF!+#REF!</f>
        <v>#REF!</v>
      </c>
      <c r="S168" s="16" t="e">
        <f>N168*#REF!+#REF!</f>
        <v>#REF!</v>
      </c>
    </row>
    <row r="169" spans="1:19" ht="13.5">
      <c r="A169" s="39" t="s">
        <v>214</v>
      </c>
      <c r="B169">
        <v>1.2155</v>
      </c>
      <c r="C169">
        <v>9.3450000000000006</v>
      </c>
      <c r="D169">
        <v>2.8325</v>
      </c>
      <c r="E169">
        <v>3.9327000000000001</v>
      </c>
      <c r="F169">
        <v>9.0901999999999994</v>
      </c>
      <c r="G169" s="13">
        <f t="shared" si="17"/>
        <v>1.1595621693121692</v>
      </c>
      <c r="H169" s="13">
        <f t="shared" si="22"/>
        <v>0.84174942395051278</v>
      </c>
      <c r="I169" s="13">
        <f t="shared" si="18"/>
        <v>9.359214570809705</v>
      </c>
      <c r="J169" s="13">
        <f t="shared" si="23"/>
        <v>9.069944661042312</v>
      </c>
      <c r="K169" s="13">
        <f t="shared" si="19"/>
        <v>3.972659317020705</v>
      </c>
      <c r="L169" s="13">
        <f t="shared" si="24"/>
        <v>1.2675415892317332</v>
      </c>
      <c r="M169" s="13">
        <f t="shared" si="20"/>
        <v>3.8569321302319004</v>
      </c>
      <c r="N169" s="13">
        <f t="shared" si="21"/>
        <v>9.1698906026744815</v>
      </c>
      <c r="O169" s="4" t="e">
        <f>H169*#REF!+#REF!</f>
        <v>#REF!</v>
      </c>
      <c r="P169" s="16" t="e">
        <f>J169*#REF!+#REF!</f>
        <v>#REF!</v>
      </c>
      <c r="Q169" s="16" t="e">
        <f>L169*#REF!+#REF!</f>
        <v>#REF!</v>
      </c>
      <c r="R169" s="16" t="e">
        <f>M169*#REF!+#REF!</f>
        <v>#REF!</v>
      </c>
      <c r="S169" s="16" t="e">
        <f>N169*#REF!+#REF!</f>
        <v>#REF!</v>
      </c>
    </row>
    <row r="170" spans="1:19" ht="13.5">
      <c r="A170" s="39" t="s">
        <v>215</v>
      </c>
      <c r="B170">
        <v>0.88571999999999995</v>
      </c>
      <c r="C170">
        <v>7.8540000000000001</v>
      </c>
      <c r="D170">
        <v>1.7081999999999999</v>
      </c>
      <c r="E170">
        <v>1.6346000000000001</v>
      </c>
      <c r="F170">
        <v>4.7469000000000001</v>
      </c>
      <c r="G170" s="13">
        <f t="shared" si="17"/>
        <v>0.84495878618113907</v>
      </c>
      <c r="H170" s="13">
        <f t="shared" si="22"/>
        <v>0.65329497978156925</v>
      </c>
      <c r="I170" s="13">
        <f t="shared" si="18"/>
        <v>7.8659466280513035</v>
      </c>
      <c r="J170" s="13">
        <f t="shared" si="23"/>
        <v>7.7457135580216088</v>
      </c>
      <c r="K170" s="13">
        <f t="shared" si="19"/>
        <v>2.3957975799946221</v>
      </c>
      <c r="L170" s="13">
        <f t="shared" si="24"/>
        <v>0.98318582865345516</v>
      </c>
      <c r="M170" s="13">
        <f t="shared" si="20"/>
        <v>1.6031076003959277</v>
      </c>
      <c r="N170" s="13">
        <f t="shared" si="21"/>
        <v>4.7885144113259894</v>
      </c>
      <c r="O170" s="4" t="e">
        <f>H170*#REF!+#REF!</f>
        <v>#REF!</v>
      </c>
      <c r="P170" s="16" t="e">
        <f>J170*#REF!+#REF!</f>
        <v>#REF!</v>
      </c>
      <c r="Q170" s="16" t="e">
        <f>L170*#REF!+#REF!</f>
        <v>#REF!</v>
      </c>
      <c r="R170" s="16" t="e">
        <f>M170*#REF!+#REF!</f>
        <v>#REF!</v>
      </c>
      <c r="S170" s="16" t="e">
        <f>N170*#REF!+#REF!</f>
        <v>#REF!</v>
      </c>
    </row>
    <row r="171" spans="1:19" ht="13.5">
      <c r="A171" s="39" t="s">
        <v>216</v>
      </c>
      <c r="B171">
        <v>1.1308</v>
      </c>
      <c r="C171">
        <v>10.177</v>
      </c>
      <c r="D171">
        <v>2.4434999999999998</v>
      </c>
      <c r="E171">
        <v>3.7744</v>
      </c>
      <c r="F171">
        <v>7.3396999999999997</v>
      </c>
      <c r="G171" s="13">
        <f t="shared" si="17"/>
        <v>1.0787600995953937</v>
      </c>
      <c r="H171" s="13">
        <f t="shared" si="22"/>
        <v>0.80459401193742108</v>
      </c>
      <c r="I171" s="13">
        <f t="shared" si="18"/>
        <v>10.192480116332838</v>
      </c>
      <c r="J171" s="13">
        <f t="shared" si="23"/>
        <v>9.9148539695568196</v>
      </c>
      <c r="K171" s="13">
        <f t="shared" si="19"/>
        <v>3.4270760957246571</v>
      </c>
      <c r="L171" s="13">
        <f t="shared" si="24"/>
        <v>1.2428829441270333</v>
      </c>
      <c r="M171" s="13">
        <f t="shared" si="20"/>
        <v>3.7016819570135748</v>
      </c>
      <c r="N171" s="13">
        <f t="shared" si="21"/>
        <v>7.4040445816868603</v>
      </c>
      <c r="O171" s="4" t="e">
        <f>H171*#REF!+#REF!</f>
        <v>#REF!</v>
      </c>
      <c r="P171" s="16" t="e">
        <f>J171*#REF!+#REF!</f>
        <v>#REF!</v>
      </c>
      <c r="Q171" s="16" t="e">
        <f>L171*#REF!+#REF!</f>
        <v>#REF!</v>
      </c>
      <c r="R171" s="16" t="e">
        <f>M171*#REF!+#REF!</f>
        <v>#REF!</v>
      </c>
      <c r="S171" s="16" t="e">
        <f>N171*#REF!+#REF!</f>
        <v>#REF!</v>
      </c>
    </row>
    <row r="172" spans="1:19" ht="13.5">
      <c r="A172" s="39" t="s">
        <v>217</v>
      </c>
      <c r="B172">
        <v>0.80757000000000001</v>
      </c>
      <c r="C172">
        <v>8.2553999999999998</v>
      </c>
      <c r="D172">
        <v>2.0053000000000001</v>
      </c>
      <c r="E172">
        <v>12.11</v>
      </c>
      <c r="F172">
        <v>5.5490000000000004</v>
      </c>
      <c r="G172" s="13">
        <f t="shared" si="17"/>
        <v>0.77040528265851793</v>
      </c>
      <c r="H172" s="13">
        <f t="shared" si="22"/>
        <v>0.54540620118500349</v>
      </c>
      <c r="I172" s="13">
        <f t="shared" si="18"/>
        <v>8.2679571929226796</v>
      </c>
      <c r="J172" s="13">
        <f t="shared" si="23"/>
        <v>7.3772056463304851</v>
      </c>
      <c r="K172" s="13">
        <f t="shared" si="19"/>
        <v>2.8124885184189301</v>
      </c>
      <c r="L172" s="13">
        <f t="shared" si="24"/>
        <v>1.1611829067161064</v>
      </c>
      <c r="M172" s="13">
        <f t="shared" si="20"/>
        <v>11.876687287895926</v>
      </c>
      <c r="N172" s="13">
        <f t="shared" si="21"/>
        <v>5.5976461413655043</v>
      </c>
      <c r="O172" s="4" t="e">
        <f>H172*#REF!+#REF!</f>
        <v>#REF!</v>
      </c>
      <c r="P172" s="16" t="e">
        <f>J172*#REF!+#REF!</f>
        <v>#REF!</v>
      </c>
      <c r="Q172" s="16" t="e">
        <f>L172*#REF!+#REF!</f>
        <v>#REF!</v>
      </c>
      <c r="R172" s="16" t="e">
        <f>M172*#REF!+#REF!</f>
        <v>#REF!</v>
      </c>
      <c r="S172" s="16" t="e">
        <f>N172*#REF!+#REF!</f>
        <v>#REF!</v>
      </c>
    </row>
    <row r="173" spans="1:19" ht="13.5">
      <c r="A173" s="40" t="s">
        <v>184</v>
      </c>
      <c r="B173" s="41">
        <v>0.68047000000000002</v>
      </c>
      <c r="C173" s="41">
        <v>8.2388999999999992</v>
      </c>
      <c r="D173" s="41">
        <v>1.8593999999999999</v>
      </c>
      <c r="E173" s="41">
        <v>2.8006000000000002</v>
      </c>
      <c r="F173" s="41">
        <v>3.8178999999999998</v>
      </c>
      <c r="G173" s="13">
        <f t="shared" ref="G173:G178" si="25">B173*G$98/B$173</f>
        <v>0.67432999999999998</v>
      </c>
      <c r="H173" s="13">
        <f t="shared" si="22"/>
        <v>0.46568999999999994</v>
      </c>
      <c r="I173" s="13">
        <f t="shared" ref="I173:I178" si="26">C173*I$98/C$173</f>
        <v>8.2302999999999997</v>
      </c>
      <c r="J173" s="13">
        <f t="shared" si="23"/>
        <v>8.0222274999999996</v>
      </c>
      <c r="K173" s="13">
        <f t="shared" ref="K173:K178" si="27">D173*K$98/D$173</f>
        <v>2.6080000000000001</v>
      </c>
      <c r="L173" s="13">
        <f t="shared" si="24"/>
        <v>1.4708340000000002</v>
      </c>
      <c r="M173" s="13">
        <f t="shared" ref="M173:N178" si="28">E173*M$98/E$173</f>
        <v>2.7743000000000002</v>
      </c>
      <c r="N173" s="13">
        <f t="shared" si="28"/>
        <v>3.8548</v>
      </c>
      <c r="O173" s="4" t="e">
        <f>H173*#REF!+#REF!</f>
        <v>#REF!</v>
      </c>
      <c r="P173" s="16" t="e">
        <f>J173*#REF!+#REF!</f>
        <v>#REF!</v>
      </c>
      <c r="Q173" s="16" t="e">
        <f>L173*#REF!+#REF!</f>
        <v>#REF!</v>
      </c>
      <c r="R173" s="16" t="e">
        <f>M173*#REF!+#REF!</f>
        <v>#REF!</v>
      </c>
      <c r="S173" s="16" t="e">
        <f>N173*#REF!+#REF!</f>
        <v>#REF!</v>
      </c>
    </row>
    <row r="174" spans="1:19" ht="13.5">
      <c r="A174" s="39" t="s">
        <v>218</v>
      </c>
      <c r="B174">
        <v>1.0499000000000001</v>
      </c>
      <c r="C174">
        <v>8.9543999999999997</v>
      </c>
      <c r="D174">
        <v>2.4098000000000002</v>
      </c>
      <c r="E174">
        <v>3.6496</v>
      </c>
      <c r="F174">
        <v>6.2698</v>
      </c>
      <c r="G174" s="13">
        <f t="shared" si="25"/>
        <v>1.0404265684012521</v>
      </c>
      <c r="H174" s="13">
        <f t="shared" si="22"/>
        <v>0.77002715353624196</v>
      </c>
      <c r="I174" s="13">
        <f t="shared" si="26"/>
        <v>8.945053140589156</v>
      </c>
      <c r="J174" s="13">
        <f t="shared" si="23"/>
        <v>8.6739036026330041</v>
      </c>
      <c r="K174" s="13">
        <f t="shared" si="27"/>
        <v>3.3799926858126281</v>
      </c>
      <c r="L174" s="13">
        <f t="shared" si="24"/>
        <v>1.5125253904932114</v>
      </c>
      <c r="M174" s="13">
        <f t="shared" si="28"/>
        <v>3.6153271727486964</v>
      </c>
      <c r="N174" s="13">
        <f t="shared" si="28"/>
        <v>6.33039761125226</v>
      </c>
      <c r="O174" s="4" t="e">
        <f>H174*#REF!+#REF!</f>
        <v>#REF!</v>
      </c>
      <c r="P174" s="16" t="e">
        <f>J174*#REF!+#REF!</f>
        <v>#REF!</v>
      </c>
      <c r="Q174" s="16" t="e">
        <f>L174*#REF!+#REF!</f>
        <v>#REF!</v>
      </c>
      <c r="R174" s="16" t="e">
        <f>M174*#REF!+#REF!</f>
        <v>#REF!</v>
      </c>
      <c r="S174" s="16" t="e">
        <f>N174*#REF!+#REF!</f>
        <v>#REF!</v>
      </c>
    </row>
    <row r="175" spans="1:19" ht="13.5">
      <c r="A175" s="39" t="s">
        <v>219</v>
      </c>
      <c r="B175">
        <v>0.80718999999999996</v>
      </c>
      <c r="C175">
        <v>6.9863999999999997</v>
      </c>
      <c r="D175">
        <v>1.7098</v>
      </c>
      <c r="E175">
        <v>2.4935</v>
      </c>
      <c r="F175">
        <v>5.3848000000000003</v>
      </c>
      <c r="G175" s="13">
        <f t="shared" si="25"/>
        <v>0.79990658324393427</v>
      </c>
      <c r="H175" s="13">
        <f t="shared" si="22"/>
        <v>0.60805293583079023</v>
      </c>
      <c r="I175" s="13">
        <f t="shared" si="26"/>
        <v>6.9791073954047267</v>
      </c>
      <c r="J175" s="13">
        <f t="shared" si="23"/>
        <v>6.7938511007714339</v>
      </c>
      <c r="K175" s="13">
        <f t="shared" si="27"/>
        <v>2.3981705926643002</v>
      </c>
      <c r="L175" s="13">
        <f t="shared" si="24"/>
        <v>0.7943015869805472</v>
      </c>
      <c r="M175" s="13">
        <f t="shared" si="28"/>
        <v>2.4700839284439047</v>
      </c>
      <c r="N175" s="13">
        <f t="shared" si="28"/>
        <v>5.4368440870635695</v>
      </c>
      <c r="O175" s="4" t="e">
        <f>H175*#REF!+#REF!</f>
        <v>#REF!</v>
      </c>
      <c r="P175" s="16" t="e">
        <f>J175*#REF!+#REF!</f>
        <v>#REF!</v>
      </c>
      <c r="Q175" s="16" t="e">
        <f>L175*#REF!+#REF!</f>
        <v>#REF!</v>
      </c>
      <c r="R175" s="16" t="e">
        <f>M175*#REF!+#REF!</f>
        <v>#REF!</v>
      </c>
      <c r="S175" s="16" t="e">
        <f>N175*#REF!+#REF!</f>
        <v>#REF!</v>
      </c>
    </row>
    <row r="176" spans="1:19" ht="13.5">
      <c r="A176" s="39" t="s">
        <v>220</v>
      </c>
      <c r="B176">
        <v>1.2222</v>
      </c>
      <c r="C176">
        <v>8.5914999999999999</v>
      </c>
      <c r="D176">
        <v>2.7538999999999998</v>
      </c>
      <c r="E176">
        <v>2.2147000000000001</v>
      </c>
      <c r="F176">
        <v>8.8773</v>
      </c>
      <c r="G176" s="13">
        <f t="shared" si="25"/>
        <v>1.2111718753214689</v>
      </c>
      <c r="H176" s="13">
        <f t="shared" si="22"/>
        <v>0.90216160534190548</v>
      </c>
      <c r="I176" s="13">
        <f t="shared" si="26"/>
        <v>8.582531946012212</v>
      </c>
      <c r="J176" s="13">
        <f t="shared" si="23"/>
        <v>8.4179892888137537</v>
      </c>
      <c r="K176" s="13">
        <f t="shared" si="27"/>
        <v>3.8626283747445416</v>
      </c>
      <c r="L176" s="13">
        <f t="shared" si="24"/>
        <v>1.2185141413177889</v>
      </c>
      <c r="M176" s="13">
        <f t="shared" si="28"/>
        <v>2.1939020959794329</v>
      </c>
      <c r="N176" s="13">
        <f t="shared" si="28"/>
        <v>8.9630990963618746</v>
      </c>
      <c r="O176" s="4" t="e">
        <f>H176*#REF!+#REF!</f>
        <v>#REF!</v>
      </c>
      <c r="P176" s="16" t="e">
        <f>J176*#REF!+#REF!</f>
        <v>#REF!</v>
      </c>
      <c r="Q176" s="16" t="e">
        <f>L176*#REF!+#REF!</f>
        <v>#REF!</v>
      </c>
      <c r="R176" s="16" t="e">
        <f>M176*#REF!+#REF!</f>
        <v>#REF!</v>
      </c>
      <c r="S176" s="16" t="e">
        <f>N176*#REF!+#REF!</f>
        <v>#REF!</v>
      </c>
    </row>
    <row r="177" spans="1:19" ht="13.5">
      <c r="A177" s="39" t="s">
        <v>221</v>
      </c>
      <c r="B177">
        <v>1.2413000000000001</v>
      </c>
      <c r="C177">
        <v>15.316000000000001</v>
      </c>
      <c r="D177">
        <v>2.5933000000000002</v>
      </c>
      <c r="E177">
        <v>3.0514999999999999</v>
      </c>
      <c r="F177">
        <v>7.2953000000000001</v>
      </c>
      <c r="G177" s="13">
        <f t="shared" si="25"/>
        <v>1.2300995326759445</v>
      </c>
      <c r="H177" s="13">
        <f t="shared" si="22"/>
        <v>0.93910990591462362</v>
      </c>
      <c r="I177" s="13">
        <f t="shared" si="26"/>
        <v>15.300012720144682</v>
      </c>
      <c r="J177" s="13">
        <f t="shared" si="23"/>
        <v>15.073299432367063</v>
      </c>
      <c r="K177" s="13">
        <f t="shared" si="27"/>
        <v>3.6373703345165112</v>
      </c>
      <c r="L177" s="13">
        <f t="shared" si="24"/>
        <v>1.4644566595119275</v>
      </c>
      <c r="M177" s="13">
        <f t="shared" si="28"/>
        <v>3.0228438370349209</v>
      </c>
      <c r="N177" s="13">
        <f t="shared" si="28"/>
        <v>7.3658090678121484</v>
      </c>
      <c r="O177" s="4" t="e">
        <f>H177*#REF!+#REF!</f>
        <v>#REF!</v>
      </c>
      <c r="P177" s="16" t="e">
        <f>J177*#REF!+#REF!</f>
        <v>#REF!</v>
      </c>
      <c r="Q177" s="16" t="e">
        <f>L177*#REF!+#REF!</f>
        <v>#REF!</v>
      </c>
      <c r="R177" s="16" t="e">
        <f>M177*#REF!+#REF!</f>
        <v>#REF!</v>
      </c>
      <c r="S177" s="16" t="e">
        <f>N177*#REF!+#REF!</f>
        <v>#REF!</v>
      </c>
    </row>
    <row r="178" spans="1:19" ht="13.5">
      <c r="A178" s="39" t="s">
        <v>222</v>
      </c>
      <c r="B178">
        <v>1.1149</v>
      </c>
      <c r="C178">
        <v>9.3796999999999997</v>
      </c>
      <c r="D178">
        <v>2.4597000000000002</v>
      </c>
      <c r="E178">
        <v>3.0141</v>
      </c>
      <c r="F178">
        <v>7.9650999999999996</v>
      </c>
      <c r="G178" s="13">
        <f t="shared" si="25"/>
        <v>1.1048400620159595</v>
      </c>
      <c r="H178" s="13">
        <f t="shared" si="22"/>
        <v>0.82884145601402337</v>
      </c>
      <c r="I178" s="13">
        <f t="shared" si="26"/>
        <v>9.3699092002573163</v>
      </c>
      <c r="J178" s="13">
        <f t="shared" si="23"/>
        <v>9.1459745711599805</v>
      </c>
      <c r="K178" s="13">
        <f t="shared" si="27"/>
        <v>3.4499825750242019</v>
      </c>
      <c r="L178" s="13">
        <f t="shared" si="24"/>
        <v>1.0775681831857571</v>
      </c>
      <c r="M178" s="13">
        <f t="shared" si="28"/>
        <v>2.9857950546311502</v>
      </c>
      <c r="N178" s="13">
        <f t="shared" si="28"/>
        <v>8.0420826841981192</v>
      </c>
      <c r="O178" s="4" t="e">
        <f>H178*#REF!+#REF!</f>
        <v>#REF!</v>
      </c>
      <c r="P178" s="16" t="e">
        <f>J178*#REF!+#REF!</f>
        <v>#REF!</v>
      </c>
      <c r="Q178" s="16" t="e">
        <f>L178*#REF!+#REF!</f>
        <v>#REF!</v>
      </c>
      <c r="R178" s="16" t="e">
        <f>M178*#REF!+#REF!</f>
        <v>#REF!</v>
      </c>
      <c r="S178" s="16" t="e">
        <f>N178*#REF!+#REF!</f>
        <v>#REF!</v>
      </c>
    </row>
    <row r="179" spans="1:19" ht="13.5">
      <c r="A179" s="40" t="s">
        <v>184</v>
      </c>
      <c r="B179" s="41">
        <v>0.72431999999999996</v>
      </c>
      <c r="C179" s="41">
        <v>8.2094000000000005</v>
      </c>
      <c r="D179" s="41">
        <v>1.8415999999999999</v>
      </c>
      <c r="E179" s="41">
        <v>2.8472</v>
      </c>
      <c r="F179" s="41">
        <v>3.8289</v>
      </c>
      <c r="G179" s="13">
        <f t="shared" ref="G179:G184" si="29">B179*G$98/B$179</f>
        <v>0.67432999999999998</v>
      </c>
      <c r="H179" s="13">
        <f t="shared" si="22"/>
        <v>0.46568999999999994</v>
      </c>
      <c r="I179" s="13">
        <f t="shared" ref="I179:I184" si="30">C179*I$98/C$179</f>
        <v>8.2302999999999997</v>
      </c>
      <c r="J179" s="13">
        <f t="shared" si="23"/>
        <v>8.0222274999999996</v>
      </c>
      <c r="K179" s="13">
        <f t="shared" ref="K179:K184" si="31">D179*K$98/D$179</f>
        <v>2.6080000000000001</v>
      </c>
      <c r="L179" s="13">
        <f t="shared" si="24"/>
        <v>1.4708340000000002</v>
      </c>
      <c r="M179" s="13">
        <f t="shared" ref="M179:N184" si="32">E179*M$98/E$179</f>
        <v>2.7743000000000002</v>
      </c>
      <c r="N179" s="13">
        <f t="shared" si="32"/>
        <v>3.8548</v>
      </c>
      <c r="O179" s="4" t="e">
        <f>H179*#REF!+#REF!</f>
        <v>#REF!</v>
      </c>
      <c r="P179" s="16" t="e">
        <f>J179*#REF!+#REF!</f>
        <v>#REF!</v>
      </c>
      <c r="Q179" s="16" t="e">
        <f>L179*#REF!+#REF!</f>
        <v>#REF!</v>
      </c>
      <c r="R179" s="16" t="e">
        <f>M179*#REF!+#REF!</f>
        <v>#REF!</v>
      </c>
      <c r="S179" s="16" t="e">
        <f>N179*#REF!+#REF!</f>
        <v>#REF!</v>
      </c>
    </row>
    <row r="180" spans="1:19" ht="13.5">
      <c r="A180" s="39" t="s">
        <v>223</v>
      </c>
      <c r="B180">
        <v>8.0920000000000006E-2</v>
      </c>
      <c r="C180">
        <v>0.63666</v>
      </c>
      <c r="D180">
        <v>0.12578</v>
      </c>
      <c r="E180">
        <v>0.33252999999999999</v>
      </c>
      <c r="F180">
        <v>0.31137999999999999</v>
      </c>
      <c r="G180" s="13">
        <f t="shared" si="29"/>
        <v>7.5335188314557114E-2</v>
      </c>
      <c r="H180" s="13">
        <f t="shared" si="22"/>
        <v>6.108522132932688E-2</v>
      </c>
      <c r="I180" s="13">
        <f t="shared" si="30"/>
        <v>0.63828084853947908</v>
      </c>
      <c r="J180" s="13">
        <f t="shared" si="23"/>
        <v>0.61397965844921498</v>
      </c>
      <c r="K180" s="13">
        <f t="shared" si="31"/>
        <v>0.17812458731537795</v>
      </c>
      <c r="L180" s="13">
        <f t="shared" si="24"/>
        <v>8.5646134213965025E-2</v>
      </c>
      <c r="M180" s="13">
        <f t="shared" si="32"/>
        <v>0.32401586787018827</v>
      </c>
      <c r="N180" s="13">
        <f t="shared" si="32"/>
        <v>0.31348628169970483</v>
      </c>
      <c r="O180" s="4" t="e">
        <f>H180*#REF!+#REF!</f>
        <v>#REF!</v>
      </c>
      <c r="P180" s="16" t="e">
        <f>J180*#REF!+#REF!</f>
        <v>#REF!</v>
      </c>
      <c r="Q180" s="16" t="e">
        <f>L180*#REF!+#REF!</f>
        <v>#REF!</v>
      </c>
      <c r="R180" s="16" t="e">
        <f>M180*#REF!+#REF!</f>
        <v>#REF!</v>
      </c>
      <c r="S180" s="16" t="e">
        <f>N180*#REF!+#REF!</f>
        <v>#REF!</v>
      </c>
    </row>
    <row r="181" spans="1:19" ht="13.5">
      <c r="A181" s="39" t="s">
        <v>224</v>
      </c>
      <c r="B181">
        <v>1.0130999999999999</v>
      </c>
      <c r="C181">
        <v>8.657</v>
      </c>
      <c r="D181">
        <v>2.1665999999999999</v>
      </c>
      <c r="E181">
        <v>2.6175000000000002</v>
      </c>
      <c r="F181">
        <v>6.1959</v>
      </c>
      <c r="G181" s="13">
        <f t="shared" si="29"/>
        <v>0.94317942760106033</v>
      </c>
      <c r="H181" s="13">
        <f t="shared" si="22"/>
        <v>0.69771927121530886</v>
      </c>
      <c r="I181" s="13">
        <f t="shared" si="30"/>
        <v>8.6790395278583077</v>
      </c>
      <c r="J181" s="13">
        <f t="shared" si="23"/>
        <v>8.4877534331863487</v>
      </c>
      <c r="K181" s="13">
        <f t="shared" si="31"/>
        <v>3.0682519548218941</v>
      </c>
      <c r="L181" s="13">
        <f t="shared" si="24"/>
        <v>1.2280976495645095</v>
      </c>
      <c r="M181" s="13">
        <f t="shared" si="32"/>
        <v>2.5504812622927795</v>
      </c>
      <c r="N181" s="13">
        <f t="shared" si="32"/>
        <v>6.2378112042623206</v>
      </c>
      <c r="O181" s="4" t="e">
        <f>H181*#REF!+#REF!</f>
        <v>#REF!</v>
      </c>
      <c r="P181" s="16" t="e">
        <f>J181*#REF!+#REF!</f>
        <v>#REF!</v>
      </c>
      <c r="Q181" s="16" t="e">
        <f>L181*#REF!+#REF!</f>
        <v>#REF!</v>
      </c>
      <c r="R181" s="16" t="e">
        <f>M181*#REF!+#REF!</f>
        <v>#REF!</v>
      </c>
      <c r="S181" s="16" t="e">
        <f>N181*#REF!+#REF!</f>
        <v>#REF!</v>
      </c>
    </row>
    <row r="182" spans="1:19" ht="13.5">
      <c r="A182" s="39" t="s">
        <v>225</v>
      </c>
      <c r="B182">
        <v>0.97896000000000005</v>
      </c>
      <c r="C182">
        <v>7.6673</v>
      </c>
      <c r="D182">
        <v>2.1511999999999998</v>
      </c>
      <c r="E182">
        <v>3.3872</v>
      </c>
      <c r="F182">
        <v>7.1035000000000004</v>
      </c>
      <c r="G182" s="13">
        <f t="shared" si="29"/>
        <v>0.91139564943671314</v>
      </c>
      <c r="H182" s="13">
        <f t="shared" si="22"/>
        <v>0.66768020199970191</v>
      </c>
      <c r="I182" s="13">
        <f t="shared" si="30"/>
        <v>7.6868198881769674</v>
      </c>
      <c r="J182" s="13">
        <f t="shared" si="23"/>
        <v>7.4392843543191418</v>
      </c>
      <c r="K182" s="13">
        <f t="shared" si="31"/>
        <v>3.0464430929626412</v>
      </c>
      <c r="L182" s="13">
        <f t="shared" si="24"/>
        <v>0.93673568848615973</v>
      </c>
      <c r="M182" s="13">
        <f t="shared" si="32"/>
        <v>3.3004737847710035</v>
      </c>
      <c r="N182" s="13">
        <f t="shared" si="32"/>
        <v>7.1515505236490897</v>
      </c>
      <c r="O182" s="4" t="e">
        <f>H182*#REF!+#REF!</f>
        <v>#REF!</v>
      </c>
      <c r="P182" s="16" t="e">
        <f>J182*#REF!+#REF!</f>
        <v>#REF!</v>
      </c>
      <c r="Q182" s="16" t="e">
        <f>L182*#REF!+#REF!</f>
        <v>#REF!</v>
      </c>
      <c r="R182" s="16" t="e">
        <f>M182*#REF!+#REF!</f>
        <v>#REF!</v>
      </c>
      <c r="S182" s="16" t="e">
        <f>N182*#REF!+#REF!</f>
        <v>#REF!</v>
      </c>
    </row>
    <row r="183" spans="1:19" ht="13.5">
      <c r="A183" s="39" t="s">
        <v>226</v>
      </c>
      <c r="B183">
        <v>0.95477000000000001</v>
      </c>
      <c r="C183">
        <v>8.4647000000000006</v>
      </c>
      <c r="D183">
        <v>1.9426000000000001</v>
      </c>
      <c r="E183">
        <v>3.7837000000000001</v>
      </c>
      <c r="F183">
        <v>5.6285999999999996</v>
      </c>
      <c r="G183" s="13">
        <f t="shared" si="29"/>
        <v>0.88887515752705981</v>
      </c>
      <c r="H183" s="13">
        <f t="shared" si="22"/>
        <v>0.66879258585025703</v>
      </c>
      <c r="I183" s="13">
        <f t="shared" si="30"/>
        <v>8.4862499585840627</v>
      </c>
      <c r="J183" s="13">
        <f t="shared" si="23"/>
        <v>8.2097383267176678</v>
      </c>
      <c r="K183" s="13">
        <f t="shared" si="31"/>
        <v>2.7510321459600351</v>
      </c>
      <c r="L183" s="13">
        <f t="shared" si="24"/>
        <v>1.0793633774886726</v>
      </c>
      <c r="M183" s="13">
        <f t="shared" si="32"/>
        <v>3.6868217582186014</v>
      </c>
      <c r="N183" s="13">
        <f t="shared" si="32"/>
        <v>5.666673791428348</v>
      </c>
      <c r="O183" s="4" t="e">
        <f>H183*#REF!+#REF!</f>
        <v>#REF!</v>
      </c>
      <c r="P183" s="16" t="e">
        <f>J183*#REF!+#REF!</f>
        <v>#REF!</v>
      </c>
      <c r="Q183" s="16" t="e">
        <f>L183*#REF!+#REF!</f>
        <v>#REF!</v>
      </c>
      <c r="R183" s="16" t="e">
        <f>M183*#REF!+#REF!</f>
        <v>#REF!</v>
      </c>
      <c r="S183" s="16" t="e">
        <f>N183*#REF!+#REF!</f>
        <v>#REF!</v>
      </c>
    </row>
    <row r="184" spans="1:19" ht="13.5">
      <c r="A184" s="39" t="s">
        <v>227</v>
      </c>
      <c r="B184">
        <v>1.0159</v>
      </c>
      <c r="C184">
        <v>8.6319999999999997</v>
      </c>
      <c r="D184">
        <v>2.266</v>
      </c>
      <c r="E184">
        <v>3.7401</v>
      </c>
      <c r="F184">
        <v>7.0663</v>
      </c>
      <c r="G184" s="13">
        <f t="shared" si="29"/>
        <v>0.94578618152197924</v>
      </c>
      <c r="H184" s="13">
        <f t="shared" si="22"/>
        <v>0.68906472192163171</v>
      </c>
      <c r="I184" s="13">
        <f t="shared" si="30"/>
        <v>8.6539758813067937</v>
      </c>
      <c r="J184" s="13">
        <f t="shared" si="23"/>
        <v>8.3806505240259561</v>
      </c>
      <c r="K184" s="13">
        <f t="shared" si="31"/>
        <v>3.2090182450043443</v>
      </c>
      <c r="L184" s="13">
        <f t="shared" si="24"/>
        <v>1.1103590724482579</v>
      </c>
      <c r="M184" s="13">
        <f t="shared" si="32"/>
        <v>3.6443380970778314</v>
      </c>
      <c r="N184" s="13">
        <f t="shared" si="32"/>
        <v>7.1140988900206326</v>
      </c>
      <c r="O184" s="4" t="e">
        <f>H184*#REF!+#REF!</f>
        <v>#REF!</v>
      </c>
      <c r="P184" s="16" t="e">
        <f>J184*#REF!+#REF!</f>
        <v>#REF!</v>
      </c>
      <c r="Q184" s="16" t="e">
        <f>L184*#REF!+#REF!</f>
        <v>#REF!</v>
      </c>
      <c r="R184" s="16" t="e">
        <f>M184*#REF!+#REF!</f>
        <v>#REF!</v>
      </c>
      <c r="S184" s="16" t="e">
        <f>N184*#REF!+#REF!</f>
        <v>#REF!</v>
      </c>
    </row>
    <row r="185" spans="1:19" ht="13.5">
      <c r="A185" s="39"/>
    </row>
  </sheetData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G36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AA24" sqref="AA24"/>
    </sheetView>
  </sheetViews>
  <sheetFormatPr defaultRowHeight="12.75"/>
  <cols>
    <col min="2" max="42" width="5.5703125" customWidth="1"/>
  </cols>
  <sheetData>
    <row r="1" spans="1:33" ht="13.5" thickBot="1">
      <c r="A1" t="s">
        <v>268</v>
      </c>
    </row>
    <row r="2" spans="1:33">
      <c r="A2" s="7"/>
      <c r="B2" s="7" t="s">
        <v>142</v>
      </c>
      <c r="C2" s="7" t="s">
        <v>143</v>
      </c>
      <c r="D2" s="7" t="s">
        <v>58</v>
      </c>
      <c r="E2" s="7" t="s">
        <v>55</v>
      </c>
      <c r="F2" s="7" t="s">
        <v>2</v>
      </c>
      <c r="G2" s="7" t="s">
        <v>63</v>
      </c>
      <c r="H2" s="7" t="s">
        <v>60</v>
      </c>
      <c r="I2" s="7" t="s">
        <v>73</v>
      </c>
      <c r="J2" s="7" t="s">
        <v>144</v>
      </c>
      <c r="K2" s="7" t="s">
        <v>46</v>
      </c>
      <c r="L2" s="7" t="s">
        <v>4</v>
      </c>
      <c r="M2" s="7" t="s">
        <v>66</v>
      </c>
      <c r="N2" s="7" t="s">
        <v>68</v>
      </c>
      <c r="O2" s="7" t="s">
        <v>6</v>
      </c>
      <c r="P2" s="7" t="s">
        <v>56</v>
      </c>
      <c r="Q2" s="7" t="s">
        <v>8</v>
      </c>
      <c r="R2" s="7" t="s">
        <v>5</v>
      </c>
      <c r="S2" s="7" t="s">
        <v>59</v>
      </c>
      <c r="T2" s="7" t="s">
        <v>7</v>
      </c>
      <c r="U2" s="7" t="s">
        <v>69</v>
      </c>
      <c r="V2" s="7" t="s">
        <v>62</v>
      </c>
      <c r="W2" s="7" t="s">
        <v>64</v>
      </c>
      <c r="X2" s="7" t="s">
        <v>70</v>
      </c>
      <c r="Y2" s="7" t="s">
        <v>57</v>
      </c>
      <c r="Z2" s="7" t="s">
        <v>77</v>
      </c>
      <c r="AA2" s="7" t="s">
        <v>61</v>
      </c>
      <c r="AB2" s="7" t="s">
        <v>65</v>
      </c>
      <c r="AC2" s="7" t="s">
        <v>67</v>
      </c>
    </row>
    <row r="3" spans="1:33">
      <c r="A3" s="5" t="s">
        <v>142</v>
      </c>
      <c r="B3" s="36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8"/>
      <c r="AE3" s="8"/>
      <c r="AF3" s="8"/>
      <c r="AG3" s="8"/>
    </row>
    <row r="4" spans="1:33">
      <c r="A4" s="5" t="s">
        <v>143</v>
      </c>
      <c r="B4" s="36">
        <v>-0.50229231783598172</v>
      </c>
      <c r="C4" s="36">
        <v>1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8"/>
      <c r="AE4" s="8"/>
      <c r="AF4" s="8"/>
      <c r="AG4" s="8"/>
    </row>
    <row r="5" spans="1:33">
      <c r="A5" s="5" t="s">
        <v>58</v>
      </c>
      <c r="B5" s="36">
        <v>-0.28418247389719881</v>
      </c>
      <c r="C5" s="36">
        <v>0.48231478598851002</v>
      </c>
      <c r="D5" s="36">
        <v>1</v>
      </c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8"/>
      <c r="AE5" s="8"/>
      <c r="AF5" s="8"/>
      <c r="AG5" s="8"/>
    </row>
    <row r="6" spans="1:33">
      <c r="A6" s="5" t="s">
        <v>55</v>
      </c>
      <c r="B6" s="36">
        <v>-0.14274039096833324</v>
      </c>
      <c r="C6" s="36">
        <v>0.49637049510926956</v>
      </c>
      <c r="D6" s="36">
        <v>0.73133072139433808</v>
      </c>
      <c r="E6" s="36">
        <v>1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63" t="s">
        <v>269</v>
      </c>
      <c r="R6" s="36"/>
      <c r="S6" s="36"/>
      <c r="T6" s="63" t="s">
        <v>46</v>
      </c>
      <c r="U6" s="63" t="s">
        <v>66</v>
      </c>
      <c r="V6" s="63" t="s">
        <v>62</v>
      </c>
      <c r="W6" s="63" t="s">
        <v>2</v>
      </c>
      <c r="X6" s="63" t="s">
        <v>65</v>
      </c>
      <c r="Y6" s="63" t="s">
        <v>70</v>
      </c>
      <c r="Z6" s="36"/>
      <c r="AA6" s="36"/>
      <c r="AB6" s="36"/>
      <c r="AC6" s="36"/>
      <c r="AD6" s="8"/>
      <c r="AE6" s="8"/>
      <c r="AF6" s="8"/>
      <c r="AG6" s="8"/>
    </row>
    <row r="7" spans="1:33">
      <c r="A7" s="5" t="s">
        <v>2</v>
      </c>
      <c r="B7" s="36">
        <v>0.2758018286821855</v>
      </c>
      <c r="C7" s="36">
        <v>0.39193206281963516</v>
      </c>
      <c r="D7" s="36">
        <v>0.55692482525118792</v>
      </c>
      <c r="E7" s="36">
        <v>0.8197386131885962</v>
      </c>
      <c r="F7" s="36">
        <v>1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8"/>
      <c r="AE7" s="8"/>
      <c r="AF7" s="8"/>
      <c r="AG7" s="8"/>
    </row>
    <row r="8" spans="1:33">
      <c r="A8" s="5" t="s">
        <v>63</v>
      </c>
      <c r="B8" s="36">
        <v>-0.30750534765617127</v>
      </c>
      <c r="C8" s="36">
        <v>-0.3046515838174999</v>
      </c>
      <c r="D8" s="36">
        <v>-0.53709680629830114</v>
      </c>
      <c r="E8" s="36">
        <v>-0.80080652605235225</v>
      </c>
      <c r="F8" s="36">
        <v>-0.90446768133582289</v>
      </c>
      <c r="G8" s="36">
        <v>1</v>
      </c>
      <c r="H8" s="36"/>
      <c r="I8" s="36"/>
      <c r="J8" s="36"/>
      <c r="K8" s="36"/>
      <c r="L8" s="36"/>
      <c r="M8" s="36"/>
      <c r="N8" s="36"/>
      <c r="O8" s="36"/>
      <c r="P8" s="36"/>
      <c r="Q8" s="63" t="s">
        <v>270</v>
      </c>
      <c r="R8" s="36"/>
      <c r="S8" s="36"/>
      <c r="T8" s="63" t="s">
        <v>7</v>
      </c>
      <c r="U8" s="63" t="s">
        <v>59</v>
      </c>
      <c r="V8" s="36"/>
      <c r="W8" s="36"/>
      <c r="X8" s="36"/>
      <c r="Y8" s="36"/>
      <c r="Z8" s="36"/>
      <c r="AA8" s="36"/>
      <c r="AB8" s="36"/>
      <c r="AC8" s="36"/>
      <c r="AD8" s="8"/>
      <c r="AE8" s="8"/>
      <c r="AF8" s="8"/>
      <c r="AG8" s="8"/>
    </row>
    <row r="9" spans="1:33">
      <c r="A9" s="5" t="s">
        <v>60</v>
      </c>
      <c r="B9" s="36">
        <v>0.21533911879005033</v>
      </c>
      <c r="C9" s="36">
        <v>0.25643984190046004</v>
      </c>
      <c r="D9" s="36">
        <v>0.39141375352747337</v>
      </c>
      <c r="E9" s="36">
        <v>0.37841102716264036</v>
      </c>
      <c r="F9" s="36">
        <v>0.52781902555475524</v>
      </c>
      <c r="G9" s="36">
        <v>-0.57425994092422916</v>
      </c>
      <c r="H9" s="36">
        <v>1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8"/>
      <c r="AE9" s="8"/>
      <c r="AF9" s="8"/>
      <c r="AG9" s="8"/>
    </row>
    <row r="10" spans="1:33">
      <c r="A10" s="5" t="s">
        <v>73</v>
      </c>
      <c r="B10" s="36">
        <v>1.2827351778570814E-2</v>
      </c>
      <c r="C10" s="36">
        <v>-0.39161364532827331</v>
      </c>
      <c r="D10" s="36">
        <v>-0.41275108309793873</v>
      </c>
      <c r="E10" s="36">
        <v>-0.56355546548420854</v>
      </c>
      <c r="F10" s="63">
        <v>-0.68904456733267161</v>
      </c>
      <c r="G10" s="63">
        <v>0.4682985117822332</v>
      </c>
      <c r="H10" s="63">
        <v>-0.34524344809724306</v>
      </c>
      <c r="I10" s="63">
        <v>1</v>
      </c>
      <c r="J10" s="63"/>
      <c r="K10" s="36"/>
      <c r="L10" s="36"/>
      <c r="M10" s="36"/>
      <c r="N10" s="36"/>
      <c r="O10" s="36"/>
      <c r="P10" s="36"/>
      <c r="Q10" s="63" t="s">
        <v>271</v>
      </c>
      <c r="R10" s="36"/>
      <c r="S10" s="36"/>
      <c r="T10" s="63" t="s">
        <v>77</v>
      </c>
      <c r="U10" s="63" t="s">
        <v>64</v>
      </c>
      <c r="V10" s="36"/>
      <c r="W10" s="36"/>
      <c r="X10" s="36"/>
      <c r="Y10" s="36"/>
      <c r="Z10" s="36"/>
      <c r="AA10" s="36"/>
      <c r="AB10" s="36"/>
      <c r="AC10" s="36"/>
      <c r="AD10" s="8"/>
      <c r="AE10" s="8"/>
      <c r="AF10" s="8"/>
      <c r="AG10" s="8"/>
    </row>
    <row r="11" spans="1:33">
      <c r="A11" s="5" t="s">
        <v>144</v>
      </c>
      <c r="B11" s="36">
        <v>-0.38259695195886473</v>
      </c>
      <c r="C11" s="36">
        <v>0.46567904616977429</v>
      </c>
      <c r="D11" s="36">
        <v>-3.3305394619192512E-2</v>
      </c>
      <c r="E11" s="36">
        <v>0.35226300486916634</v>
      </c>
      <c r="F11" s="63">
        <v>0.14489959756945237</v>
      </c>
      <c r="G11" s="63">
        <v>-9.7971280879433131E-2</v>
      </c>
      <c r="H11" s="63">
        <v>-0.17849230844810796</v>
      </c>
      <c r="I11" s="63">
        <v>-0.14591187078801254</v>
      </c>
      <c r="J11" s="63">
        <v>1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8"/>
      <c r="AE11" s="8"/>
      <c r="AF11" s="8"/>
      <c r="AG11" s="8"/>
    </row>
    <row r="12" spans="1:33">
      <c r="A12" s="5" t="s">
        <v>46</v>
      </c>
      <c r="B12" s="36">
        <v>0.24118983417291368</v>
      </c>
      <c r="C12" s="36">
        <v>0.47288572406712892</v>
      </c>
      <c r="D12" s="36">
        <v>0.59307318216847049</v>
      </c>
      <c r="E12" s="36">
        <v>0.80959781837081235</v>
      </c>
      <c r="F12" s="62">
        <v>0.97117159518222418</v>
      </c>
      <c r="G12" s="63">
        <v>-0.88750073373791249</v>
      </c>
      <c r="H12" s="63">
        <v>0.62782664745052397</v>
      </c>
      <c r="I12" s="63">
        <v>-0.67292195222811035</v>
      </c>
      <c r="J12" s="63">
        <v>0.11660991669021109</v>
      </c>
      <c r="K12" s="36">
        <v>1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8"/>
      <c r="AE12" s="8"/>
      <c r="AF12" s="8"/>
      <c r="AG12" s="8"/>
    </row>
    <row r="13" spans="1:33">
      <c r="A13" s="5" t="s">
        <v>4</v>
      </c>
      <c r="B13" s="36">
        <v>-0.26018972080609698</v>
      </c>
      <c r="C13" s="36">
        <v>-3.0904543186236321E-2</v>
      </c>
      <c r="D13" s="36">
        <v>0.39407640831950524</v>
      </c>
      <c r="E13" s="36">
        <v>0.34178280895664276</v>
      </c>
      <c r="F13" s="63">
        <v>0.13141528208677114</v>
      </c>
      <c r="G13" s="63">
        <v>-0.26126734922811462</v>
      </c>
      <c r="H13" s="63">
        <v>0.25427909620066319</v>
      </c>
      <c r="I13" s="63">
        <v>-4.8620937995253917E-2</v>
      </c>
      <c r="J13" s="63">
        <v>-4.472545345557382E-2</v>
      </c>
      <c r="K13" s="36">
        <v>7.211615479996257E-2</v>
      </c>
      <c r="L13" s="36">
        <v>1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8"/>
      <c r="AE13" s="8"/>
      <c r="AF13" s="8"/>
      <c r="AG13" s="8"/>
    </row>
    <row r="14" spans="1:33">
      <c r="A14" s="5" t="s">
        <v>66</v>
      </c>
      <c r="B14" s="36">
        <v>0.24598597024512839</v>
      </c>
      <c r="C14" s="36">
        <v>0.43945891145543986</v>
      </c>
      <c r="D14" s="36">
        <v>0.55762740861059956</v>
      </c>
      <c r="E14" s="36">
        <v>0.80223258657593322</v>
      </c>
      <c r="F14" s="63">
        <v>0.99078257889961951</v>
      </c>
      <c r="G14" s="63">
        <v>-0.8818600079655311</v>
      </c>
      <c r="H14" s="63">
        <v>0.5664314357910879</v>
      </c>
      <c r="I14" s="63">
        <v>-0.705030635807679</v>
      </c>
      <c r="J14" s="63">
        <v>0.13079615917025861</v>
      </c>
      <c r="K14" s="62">
        <v>0.98359435109813909</v>
      </c>
      <c r="L14" s="36">
        <v>0.1202168582473878</v>
      </c>
      <c r="M14" s="36">
        <v>1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8"/>
      <c r="AE14" s="8"/>
      <c r="AF14" s="8"/>
      <c r="AG14" s="8"/>
    </row>
    <row r="15" spans="1:33">
      <c r="A15" s="5" t="s">
        <v>68</v>
      </c>
      <c r="B15" s="36">
        <v>0.31387218335253048</v>
      </c>
      <c r="C15" s="36">
        <v>0.25644671431212562</v>
      </c>
      <c r="D15" s="36">
        <v>1.7935193414358761E-2</v>
      </c>
      <c r="E15" s="36">
        <v>0.54436311986941777</v>
      </c>
      <c r="F15" s="63">
        <v>0.73634391643682884</v>
      </c>
      <c r="G15" s="63">
        <v>-0.59292809995491891</v>
      </c>
      <c r="H15" s="63">
        <v>0.19609672105281153</v>
      </c>
      <c r="I15" s="63">
        <v>-0.49458914776817881</v>
      </c>
      <c r="J15" s="63">
        <v>0.37175921178506166</v>
      </c>
      <c r="K15" s="36">
        <v>0.66630378864348827</v>
      </c>
      <c r="L15" s="36">
        <v>-0.18470868685889347</v>
      </c>
      <c r="M15" s="36">
        <v>0.71008510740517949</v>
      </c>
      <c r="N15" s="36">
        <v>1</v>
      </c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8"/>
      <c r="AE15" s="8"/>
      <c r="AF15" s="8"/>
      <c r="AG15" s="8"/>
    </row>
    <row r="16" spans="1:33">
      <c r="A16" s="5" t="s">
        <v>6</v>
      </c>
      <c r="B16" s="38">
        <v>0.79120822764724241</v>
      </c>
      <c r="C16" s="36">
        <v>-0.3560199459014709</v>
      </c>
      <c r="D16" s="36">
        <v>-0.35758358693277542</v>
      </c>
      <c r="E16" s="36">
        <v>0.10234561985335044</v>
      </c>
      <c r="F16" s="63">
        <v>0.35364673078824038</v>
      </c>
      <c r="G16" s="63">
        <v>-0.3938983753079478</v>
      </c>
      <c r="H16" s="63">
        <v>-6.4496555089275098E-3</v>
      </c>
      <c r="I16" s="63">
        <v>-3.5372320513884392E-2</v>
      </c>
      <c r="J16" s="63">
        <v>2.4867680018306599E-2</v>
      </c>
      <c r="K16" s="36">
        <v>0.29604677006860763</v>
      </c>
      <c r="L16" s="36">
        <v>-0.37027755138981211</v>
      </c>
      <c r="M16" s="36">
        <v>0.30301610567955056</v>
      </c>
      <c r="N16" s="36">
        <v>0.61217128203240401</v>
      </c>
      <c r="O16" s="36">
        <v>1</v>
      </c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8"/>
      <c r="AE16" s="8"/>
      <c r="AF16" s="8"/>
      <c r="AG16" s="8"/>
    </row>
    <row r="17" spans="1:33">
      <c r="A17" s="5" t="s">
        <v>56</v>
      </c>
      <c r="B17" s="36">
        <v>-0.12902930499319806</v>
      </c>
      <c r="C17" s="36">
        <v>-0.30918342505761082</v>
      </c>
      <c r="D17" s="36">
        <v>-7.085492455096408E-2</v>
      </c>
      <c r="E17" s="36">
        <v>0.19000948409919821</v>
      </c>
      <c r="F17" s="63">
        <v>5.4549283325881763E-2</v>
      </c>
      <c r="G17" s="63">
        <v>-0.17024552774997381</v>
      </c>
      <c r="H17" s="63">
        <v>-0.14470798120400333</v>
      </c>
      <c r="I17" s="63">
        <v>-7.0934297120106857E-3</v>
      </c>
      <c r="J17" s="63">
        <v>0.22206144372512787</v>
      </c>
      <c r="K17" s="36">
        <v>-0.10149834713450465</v>
      </c>
      <c r="L17" s="36">
        <v>0.59752314833859232</v>
      </c>
      <c r="M17" s="36">
        <v>-3.7477462012703616E-3</v>
      </c>
      <c r="N17" s="36">
        <v>0.18529217868281758</v>
      </c>
      <c r="O17" s="36">
        <v>5.0409148116577637E-2</v>
      </c>
      <c r="P17" s="36">
        <v>1</v>
      </c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8"/>
      <c r="AE17" s="8"/>
      <c r="AF17" s="8"/>
      <c r="AG17" s="8"/>
    </row>
    <row r="18" spans="1:33">
      <c r="A18" s="5" t="s">
        <v>8</v>
      </c>
      <c r="B18" s="36">
        <v>-0.42389440863563732</v>
      </c>
      <c r="C18" s="36">
        <v>0.44396444791551792</v>
      </c>
      <c r="D18" s="36">
        <v>0.218562895780262</v>
      </c>
      <c r="E18" s="36">
        <v>0.43416952101179879</v>
      </c>
      <c r="F18" s="63">
        <v>0.17467784414250945</v>
      </c>
      <c r="G18" s="63">
        <v>-0.34038715536571529</v>
      </c>
      <c r="H18" s="63">
        <v>9.8551731676638915E-2</v>
      </c>
      <c r="I18" s="63">
        <v>8.2133327358936442E-2</v>
      </c>
      <c r="J18" s="63">
        <v>0.59958944302073802</v>
      </c>
      <c r="K18" s="36">
        <v>0.14853179922075915</v>
      </c>
      <c r="L18" s="36">
        <v>0.42753151281222718</v>
      </c>
      <c r="M18" s="36">
        <v>0.15273278062912449</v>
      </c>
      <c r="N18" s="36">
        <v>0.27346770138772719</v>
      </c>
      <c r="O18" s="36">
        <v>-0.11363778108181004</v>
      </c>
      <c r="P18" s="36">
        <v>0.47493312634577506</v>
      </c>
      <c r="Q18" s="36">
        <v>1</v>
      </c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8"/>
      <c r="AE18" s="8"/>
      <c r="AF18" s="8"/>
      <c r="AG18" s="8"/>
    </row>
    <row r="19" spans="1:33">
      <c r="A19" s="5" t="s">
        <v>5</v>
      </c>
      <c r="B19" s="36">
        <v>5.789745910672054E-2</v>
      </c>
      <c r="C19" s="36">
        <v>0.2971250650342982</v>
      </c>
      <c r="D19" s="36">
        <v>0.10097594620762416</v>
      </c>
      <c r="E19" s="36">
        <v>0.3937541956583902</v>
      </c>
      <c r="F19" s="63">
        <v>0.51399416012273158</v>
      </c>
      <c r="G19" s="63">
        <v>-0.50388485876588296</v>
      </c>
      <c r="H19" s="63">
        <v>0.46966040548708432</v>
      </c>
      <c r="I19" s="63">
        <v>-0.28029283621064577</v>
      </c>
      <c r="J19" s="63">
        <v>0.33126979623462122</v>
      </c>
      <c r="K19" s="36">
        <v>0.49490096852473497</v>
      </c>
      <c r="L19" s="36">
        <v>0.37553780632193989</v>
      </c>
      <c r="M19" s="36">
        <v>0.51495938395950469</v>
      </c>
      <c r="N19" s="36">
        <v>0.53287786027381501</v>
      </c>
      <c r="O19" s="36">
        <v>0.11798885271024329</v>
      </c>
      <c r="P19" s="36">
        <v>0.35052581177339448</v>
      </c>
      <c r="Q19" s="36">
        <v>0.56484595096080692</v>
      </c>
      <c r="R19" s="36">
        <v>1</v>
      </c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8"/>
      <c r="AE19" s="8"/>
      <c r="AF19" s="8"/>
      <c r="AG19" s="8"/>
    </row>
    <row r="20" spans="1:33">
      <c r="A20" s="5" t="s">
        <v>59</v>
      </c>
      <c r="B20" s="63">
        <v>0.67080252686621566</v>
      </c>
      <c r="C20" s="36">
        <v>-0.39356735298987366</v>
      </c>
      <c r="D20" s="36">
        <v>-0.33395479235185616</v>
      </c>
      <c r="E20" s="36">
        <v>0.15783599931808875</v>
      </c>
      <c r="F20" s="63">
        <v>0.39292272333297174</v>
      </c>
      <c r="G20" s="63">
        <v>-0.43724888546559654</v>
      </c>
      <c r="H20" s="63">
        <v>6.9155092521560949E-2</v>
      </c>
      <c r="I20" s="63">
        <v>-0.10326095683207155</v>
      </c>
      <c r="J20" s="63">
        <v>6.1763291747930188E-2</v>
      </c>
      <c r="K20" s="36">
        <v>0.30306907857081694</v>
      </c>
      <c r="L20" s="36">
        <v>-9.3306053398802838E-2</v>
      </c>
      <c r="M20" s="36">
        <v>0.33913075216553468</v>
      </c>
      <c r="N20" s="36">
        <v>0.63758819209915385</v>
      </c>
      <c r="O20" s="36">
        <v>0.86346240236174432</v>
      </c>
      <c r="P20" s="36">
        <v>0.36185162712673863</v>
      </c>
      <c r="Q20" s="36">
        <v>6.5837771613468349E-2</v>
      </c>
      <c r="R20" s="36">
        <v>0.4524906976920513</v>
      </c>
      <c r="S20" s="36">
        <v>1</v>
      </c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8"/>
      <c r="AE20" s="8"/>
      <c r="AF20" s="8"/>
      <c r="AG20" s="8"/>
    </row>
    <row r="21" spans="1:33">
      <c r="A21" s="5" t="s">
        <v>7</v>
      </c>
      <c r="B21" s="36">
        <v>0.50003220462022446</v>
      </c>
      <c r="C21" s="36">
        <v>-0.21276644649181534</v>
      </c>
      <c r="D21" s="36">
        <v>-0.36881280918052939</v>
      </c>
      <c r="E21" s="36">
        <v>0.15167160705823829</v>
      </c>
      <c r="F21" s="63">
        <v>0.18195847535851253</v>
      </c>
      <c r="G21" s="63">
        <v>-0.2236719306988415</v>
      </c>
      <c r="H21" s="63">
        <v>-0.12024247953291904</v>
      </c>
      <c r="I21" s="63">
        <v>5.8570275826458733E-2</v>
      </c>
      <c r="J21" s="63">
        <v>0.27009706233599606</v>
      </c>
      <c r="K21" s="36">
        <v>0.15930120286747432</v>
      </c>
      <c r="L21" s="36">
        <v>-0.29436044765324448</v>
      </c>
      <c r="M21" s="36">
        <v>0.13809346791894764</v>
      </c>
      <c r="N21" s="36">
        <v>0.52831522113429552</v>
      </c>
      <c r="O21" s="36">
        <v>0.85551136985213738</v>
      </c>
      <c r="P21" s="36">
        <v>6.1885785648394143E-2</v>
      </c>
      <c r="Q21" s="36">
        <v>4.8392476358416904E-2</v>
      </c>
      <c r="R21" s="36">
        <v>0.11763616652145427</v>
      </c>
      <c r="S21" s="36">
        <v>0.71329505144726646</v>
      </c>
      <c r="T21" s="36">
        <v>1</v>
      </c>
      <c r="U21" s="36"/>
      <c r="V21" s="36"/>
      <c r="W21" s="36"/>
      <c r="X21" s="36"/>
      <c r="Y21" s="36"/>
      <c r="Z21" s="36"/>
      <c r="AA21" s="36"/>
      <c r="AB21" s="36"/>
      <c r="AC21" s="36"/>
      <c r="AD21" s="8"/>
      <c r="AE21" s="8"/>
      <c r="AF21" s="8"/>
      <c r="AG21" s="8"/>
    </row>
    <row r="22" spans="1:33">
      <c r="A22" s="5" t="s">
        <v>69</v>
      </c>
      <c r="B22" s="36">
        <v>-8.041463531410397E-3</v>
      </c>
      <c r="C22" s="36">
        <v>4.8692140718502664E-3</v>
      </c>
      <c r="D22" s="36">
        <v>0.18052936638752581</v>
      </c>
      <c r="E22" s="36">
        <v>0.63096728543434877</v>
      </c>
      <c r="F22" s="63">
        <v>0.42470927280374221</v>
      </c>
      <c r="G22" s="63">
        <v>-0.54213474384345961</v>
      </c>
      <c r="H22" s="63">
        <v>5.1262146981066882E-2</v>
      </c>
      <c r="I22" s="63">
        <v>-0.22118788914983303</v>
      </c>
      <c r="J22" s="63">
        <v>0.35344543341494272</v>
      </c>
      <c r="K22" s="36">
        <v>0.38547247412671626</v>
      </c>
      <c r="L22" s="36">
        <v>0.15898335418616827</v>
      </c>
      <c r="M22" s="36">
        <v>0.37327176344721474</v>
      </c>
      <c r="N22" s="36">
        <v>0.44415926203801054</v>
      </c>
      <c r="O22" s="36">
        <v>0.42439264221628309</v>
      </c>
      <c r="P22" s="36">
        <v>0.42371566742612371</v>
      </c>
      <c r="Q22" s="36">
        <v>0.39945542950638574</v>
      </c>
      <c r="R22" s="36">
        <v>0.2037770626093181</v>
      </c>
      <c r="S22" s="36">
        <v>0.4802620923156698</v>
      </c>
      <c r="T22" s="36">
        <v>0.5699559614975428</v>
      </c>
      <c r="U22" s="36">
        <v>1</v>
      </c>
      <c r="V22" s="36"/>
      <c r="W22" s="36"/>
      <c r="X22" s="36"/>
      <c r="Y22" s="36"/>
      <c r="Z22" s="36"/>
      <c r="AA22" s="36"/>
      <c r="AB22" s="36"/>
      <c r="AC22" s="36"/>
      <c r="AD22" s="8"/>
      <c r="AE22" s="8"/>
      <c r="AF22" s="8"/>
      <c r="AG22" s="8"/>
    </row>
    <row r="23" spans="1:33">
      <c r="A23" s="5" t="s">
        <v>62</v>
      </c>
      <c r="B23" s="36">
        <v>0.24163148998274886</v>
      </c>
      <c r="C23" s="36">
        <v>0.49901994953029843</v>
      </c>
      <c r="D23" s="36">
        <v>0.54208582514343251</v>
      </c>
      <c r="E23" s="36">
        <v>0.74680506582121875</v>
      </c>
      <c r="F23" s="62">
        <v>0.95630352593062828</v>
      </c>
      <c r="G23" s="63">
        <v>-0.81576426840487193</v>
      </c>
      <c r="H23" s="63">
        <v>0.552715376025809</v>
      </c>
      <c r="I23" s="63">
        <v>-0.70537147042640858</v>
      </c>
      <c r="J23" s="63">
        <v>0.13459467028787928</v>
      </c>
      <c r="K23" s="62">
        <v>0.96254546121589279</v>
      </c>
      <c r="L23" s="36">
        <v>-4.3022095342869253E-4</v>
      </c>
      <c r="M23" s="62">
        <v>0.96545102885399225</v>
      </c>
      <c r="N23" s="36">
        <v>0.74962564033717971</v>
      </c>
      <c r="O23" s="36">
        <v>0.28700469699637265</v>
      </c>
      <c r="P23" s="36">
        <v>-7.4530770116774447E-2</v>
      </c>
      <c r="Q23" s="36">
        <v>0.15701381431244371</v>
      </c>
      <c r="R23" s="36">
        <v>0.51648446605415566</v>
      </c>
      <c r="S23" s="36">
        <v>0.31067435603378279</v>
      </c>
      <c r="T23" s="36">
        <v>0.11968089988750369</v>
      </c>
      <c r="U23" s="36">
        <v>0.29954491320763765</v>
      </c>
      <c r="V23" s="36">
        <v>1</v>
      </c>
      <c r="W23" s="36"/>
      <c r="X23" s="36"/>
      <c r="Y23" s="36"/>
      <c r="Z23" s="36"/>
      <c r="AA23" s="36"/>
      <c r="AB23" s="36"/>
      <c r="AC23" s="36"/>
      <c r="AD23" s="8"/>
      <c r="AE23" s="8"/>
      <c r="AF23" s="8"/>
      <c r="AG23" s="8"/>
    </row>
    <row r="24" spans="1:33">
      <c r="A24" s="5" t="s">
        <v>64</v>
      </c>
      <c r="B24" s="36">
        <v>0.21354961612030202</v>
      </c>
      <c r="C24" s="36">
        <v>-0.34936258309933921</v>
      </c>
      <c r="D24" s="36">
        <v>0.17025654262791834</v>
      </c>
      <c r="E24" s="36">
        <v>-3.2009251996505422E-2</v>
      </c>
      <c r="F24" s="63">
        <v>-3.9114705427331822E-2</v>
      </c>
      <c r="G24" s="63">
        <v>-0.14313233466932371</v>
      </c>
      <c r="H24" s="63">
        <v>0.25092307321639001</v>
      </c>
      <c r="I24" s="63">
        <v>0.16853892839136408</v>
      </c>
      <c r="J24" s="63">
        <v>-0.58228127901614024</v>
      </c>
      <c r="K24" s="36">
        <v>2.4419333375111256E-2</v>
      </c>
      <c r="L24" s="36">
        <v>0.25830128827204729</v>
      </c>
      <c r="M24" s="36">
        <v>-1.1017844792954184E-2</v>
      </c>
      <c r="N24" s="36">
        <v>-0.50112438778775992</v>
      </c>
      <c r="O24" s="36">
        <v>-5.2728474108752775E-2</v>
      </c>
      <c r="P24" s="36">
        <v>-0.14549621536463533</v>
      </c>
      <c r="Q24" s="36">
        <v>-0.41655998106749087</v>
      </c>
      <c r="R24" s="36">
        <v>-0.32830663098050855</v>
      </c>
      <c r="S24" s="36">
        <v>-8.2299542012727156E-2</v>
      </c>
      <c r="T24" s="36">
        <v>-0.14892476669367039</v>
      </c>
      <c r="U24" s="36">
        <v>1.4635733945033827E-2</v>
      </c>
      <c r="V24" s="36">
        <v>-0.1763534709318329</v>
      </c>
      <c r="W24" s="36">
        <v>1</v>
      </c>
      <c r="X24" s="36"/>
      <c r="Y24" s="36"/>
      <c r="Z24" s="36"/>
      <c r="AA24" s="36"/>
      <c r="AB24" s="36"/>
      <c r="AC24" s="36"/>
      <c r="AD24" s="8"/>
      <c r="AE24" s="8"/>
      <c r="AF24" s="8"/>
      <c r="AG24" s="8"/>
    </row>
    <row r="25" spans="1:33">
      <c r="A25" s="5" t="s">
        <v>70</v>
      </c>
      <c r="B25" s="36">
        <v>0.2932414083019077</v>
      </c>
      <c r="C25" s="36">
        <v>0.34546562020674348</v>
      </c>
      <c r="D25" s="36">
        <v>0.55628525600166645</v>
      </c>
      <c r="E25" s="36">
        <v>0.73521955983438525</v>
      </c>
      <c r="F25" s="62">
        <v>0.94444324099980692</v>
      </c>
      <c r="G25" s="63">
        <v>-0.82169808779093478</v>
      </c>
      <c r="H25" s="63">
        <v>0.47735877328508936</v>
      </c>
      <c r="I25" s="63">
        <v>-0.70513284874953108</v>
      </c>
      <c r="J25" s="63">
        <v>-6.6100191899523212E-3</v>
      </c>
      <c r="K25" s="62">
        <v>0.90493669610001448</v>
      </c>
      <c r="L25" s="36">
        <v>0.17522861352229788</v>
      </c>
      <c r="M25" s="62">
        <v>0.93862056867936583</v>
      </c>
      <c r="N25" s="36">
        <v>0.6096178535424287</v>
      </c>
      <c r="O25" s="36">
        <v>0.28726360582044813</v>
      </c>
      <c r="P25" s="36">
        <v>-4.8611761746265572E-3</v>
      </c>
      <c r="Q25" s="36">
        <v>4.85216785433225E-3</v>
      </c>
      <c r="R25" s="36">
        <v>0.36371773165233773</v>
      </c>
      <c r="S25" s="36">
        <v>0.29534659371369459</v>
      </c>
      <c r="T25" s="36">
        <v>9.2650856640863422E-2</v>
      </c>
      <c r="U25" s="36">
        <v>0.3132971453486974</v>
      </c>
      <c r="V25" s="36">
        <v>0.8899857821137136</v>
      </c>
      <c r="W25" s="36">
        <v>8.8781045695991018E-2</v>
      </c>
      <c r="X25" s="36">
        <v>1</v>
      </c>
      <c r="Y25" s="36"/>
      <c r="Z25" s="36"/>
      <c r="AA25" s="36"/>
      <c r="AB25" s="36"/>
      <c r="AC25" s="36"/>
      <c r="AD25" s="8"/>
      <c r="AE25" s="8"/>
      <c r="AF25" s="8"/>
      <c r="AG25" s="8"/>
    </row>
    <row r="26" spans="1:33">
      <c r="A26" s="5" t="s">
        <v>57</v>
      </c>
      <c r="B26" s="36">
        <v>0.34863989586195998</v>
      </c>
      <c r="C26" s="36">
        <v>-0.49514848227851749</v>
      </c>
      <c r="D26" s="36">
        <v>-0.27137270257991408</v>
      </c>
      <c r="E26" s="36">
        <v>-0.56718354184171138</v>
      </c>
      <c r="F26" s="63">
        <v>-0.4988438931395176</v>
      </c>
      <c r="G26" s="63">
        <v>0.30915822243208335</v>
      </c>
      <c r="H26" s="63">
        <v>-1.9455289567372996E-3</v>
      </c>
      <c r="I26" s="63">
        <v>0.61794639655609818</v>
      </c>
      <c r="J26" s="63">
        <v>-0.43037692563854985</v>
      </c>
      <c r="K26" s="36">
        <v>-0.48781663698079814</v>
      </c>
      <c r="L26" s="36">
        <v>-7.7179535466138482E-2</v>
      </c>
      <c r="M26" s="36">
        <v>-0.51144773642275487</v>
      </c>
      <c r="N26" s="36">
        <v>-0.5557127028998784</v>
      </c>
      <c r="O26" s="36">
        <v>-3.0346066358539366E-2</v>
      </c>
      <c r="P26" s="36">
        <v>-0.15172667412382118</v>
      </c>
      <c r="Q26" s="36">
        <v>-0.28054788812336817</v>
      </c>
      <c r="R26" s="36">
        <v>-0.30689672142140856</v>
      </c>
      <c r="S26" s="36">
        <v>-9.6183678219968607E-2</v>
      </c>
      <c r="T26" s="36">
        <v>-0.17724803090166572</v>
      </c>
      <c r="U26" s="36">
        <v>-0.41006855963570688</v>
      </c>
      <c r="V26" s="36">
        <v>-0.52319638444574801</v>
      </c>
      <c r="W26" s="36">
        <v>0.36608751281600793</v>
      </c>
      <c r="X26" s="36">
        <v>-0.47312180633052248</v>
      </c>
      <c r="Y26" s="36">
        <v>1</v>
      </c>
      <c r="Z26" s="36"/>
      <c r="AA26" s="36"/>
      <c r="AB26" s="36"/>
      <c r="AC26" s="36"/>
      <c r="AD26" s="8"/>
      <c r="AE26" s="8"/>
      <c r="AF26" s="8"/>
      <c r="AG26" s="8"/>
    </row>
    <row r="27" spans="1:33">
      <c r="A27" s="65" t="s">
        <v>77</v>
      </c>
      <c r="B27" s="66">
        <v>0.14924304068707656</v>
      </c>
      <c r="C27" s="66">
        <v>-0.3591763781570082</v>
      </c>
      <c r="D27" s="66">
        <v>5.5462520295084743E-2</v>
      </c>
      <c r="E27" s="66">
        <v>-9.5959489899339875E-2</v>
      </c>
      <c r="F27" s="67">
        <v>-0.13739537258645501</v>
      </c>
      <c r="G27" s="67">
        <v>-5.8366001114815665E-2</v>
      </c>
      <c r="H27" s="67">
        <v>0.12300454448068278</v>
      </c>
      <c r="I27" s="67">
        <v>0.23562772922110373</v>
      </c>
      <c r="J27" s="67">
        <v>-0.55659846454572559</v>
      </c>
      <c r="K27" s="66">
        <v>-7.3148957755955701E-2</v>
      </c>
      <c r="L27" s="66">
        <v>0.22870349299818529</v>
      </c>
      <c r="M27" s="66">
        <v>-0.10621553461469141</v>
      </c>
      <c r="N27" s="66">
        <v>-0.51464000762958617</v>
      </c>
      <c r="O27" s="66">
        <v>-3.2069421813974618E-2</v>
      </c>
      <c r="P27" s="66">
        <v>-0.1108009437930849</v>
      </c>
      <c r="Q27" s="66">
        <v>-0.39474806830462078</v>
      </c>
      <c r="R27" s="66">
        <v>-0.35573959420085827</v>
      </c>
      <c r="S27" s="66">
        <v>-6.6133933806107825E-2</v>
      </c>
      <c r="T27" s="66">
        <v>-7.5160982627291095E-2</v>
      </c>
      <c r="U27" s="66">
        <v>3.4824342754733811E-2</v>
      </c>
      <c r="V27" s="66">
        <v>-0.2764282457960518</v>
      </c>
      <c r="W27" s="68">
        <v>0.97184289510060862</v>
      </c>
      <c r="X27" s="66">
        <v>-1.094251999406878E-2</v>
      </c>
      <c r="Y27" s="66">
        <v>0.29490579322200805</v>
      </c>
      <c r="Z27" s="69">
        <v>1</v>
      </c>
      <c r="AA27" s="36"/>
      <c r="AB27" s="36"/>
      <c r="AC27" s="36"/>
      <c r="AD27" s="8"/>
      <c r="AE27" s="8"/>
      <c r="AF27" s="8"/>
      <c r="AG27" s="8"/>
    </row>
    <row r="28" spans="1:33">
      <c r="A28" s="5" t="s">
        <v>61</v>
      </c>
      <c r="B28" s="36">
        <v>1.3776113752127488E-2</v>
      </c>
      <c r="C28" s="36">
        <v>0.44560913261467899</v>
      </c>
      <c r="D28" s="36">
        <v>0.55579157859735229</v>
      </c>
      <c r="E28" s="36">
        <v>0.41532276438935073</v>
      </c>
      <c r="F28" s="63">
        <v>0.56302193381850596</v>
      </c>
      <c r="G28" s="63">
        <v>-0.42526887691797244</v>
      </c>
      <c r="H28" s="63">
        <v>0.55431090486320345</v>
      </c>
      <c r="I28" s="63">
        <v>-0.4924950267091755</v>
      </c>
      <c r="J28" s="63">
        <v>-7.8514019203632754E-2</v>
      </c>
      <c r="K28" s="36">
        <v>0.58087632189592076</v>
      </c>
      <c r="L28" s="36">
        <v>0.33451558404999704</v>
      </c>
      <c r="M28" s="36">
        <v>0.57850731810888523</v>
      </c>
      <c r="N28" s="36">
        <v>0.26892369337890748</v>
      </c>
      <c r="O28" s="36">
        <v>-0.20471125442108509</v>
      </c>
      <c r="P28" s="36">
        <v>-9.1676538592150497E-2</v>
      </c>
      <c r="Q28" s="36">
        <v>0.17722992722842468</v>
      </c>
      <c r="R28" s="36">
        <v>0.64088393657092191</v>
      </c>
      <c r="S28" s="36">
        <v>6.7257900975289248E-3</v>
      </c>
      <c r="T28" s="36">
        <v>-0.31499098147213916</v>
      </c>
      <c r="U28" s="36">
        <v>-0.16242982999410127</v>
      </c>
      <c r="V28" s="36">
        <v>0.64010962195670185</v>
      </c>
      <c r="W28" s="36">
        <v>-0.17730128752518584</v>
      </c>
      <c r="X28" s="36">
        <v>0.54708208886499909</v>
      </c>
      <c r="Y28" s="36">
        <v>-0.26902754495727466</v>
      </c>
      <c r="Z28" s="70">
        <v>-0.27984940984358192</v>
      </c>
      <c r="AA28" s="36">
        <v>1</v>
      </c>
      <c r="AB28" s="36"/>
      <c r="AC28" s="36"/>
      <c r="AD28" s="8"/>
      <c r="AE28" s="8"/>
      <c r="AF28" s="8"/>
      <c r="AG28" s="8"/>
    </row>
    <row r="29" spans="1:33">
      <c r="A29" s="5" t="s">
        <v>65</v>
      </c>
      <c r="B29" s="36">
        <v>0.1489573433579599</v>
      </c>
      <c r="C29" s="36">
        <v>0.56799656867129078</v>
      </c>
      <c r="D29" s="36">
        <v>0.59408218937473678</v>
      </c>
      <c r="E29" s="36">
        <v>0.73360900111182081</v>
      </c>
      <c r="F29" s="62">
        <v>0.92089329760567085</v>
      </c>
      <c r="G29" s="63">
        <v>-0.761335030129345</v>
      </c>
      <c r="H29" s="63">
        <v>0.57128252669756063</v>
      </c>
      <c r="I29" s="63">
        <v>-0.70558448476623481</v>
      </c>
      <c r="J29" s="63">
        <v>0.18381690754086469</v>
      </c>
      <c r="K29" s="62">
        <v>0.91946493279403585</v>
      </c>
      <c r="L29" s="36">
        <v>9.518522610698088E-2</v>
      </c>
      <c r="M29" s="62">
        <v>0.93048182801703727</v>
      </c>
      <c r="N29" s="36">
        <v>0.68750811158409575</v>
      </c>
      <c r="O29" s="36">
        <v>0.14176863467754028</v>
      </c>
      <c r="P29" s="36">
        <v>-7.5173067486823342E-2</v>
      </c>
      <c r="Q29" s="36">
        <v>0.21620036079277391</v>
      </c>
      <c r="R29" s="36">
        <v>0.58447954132637081</v>
      </c>
      <c r="S29" s="36">
        <v>0.20334800291297828</v>
      </c>
      <c r="T29" s="36">
        <v>6.2279316362943982E-3</v>
      </c>
      <c r="U29" s="36">
        <v>0.1776417049098292</v>
      </c>
      <c r="V29" s="62">
        <v>0.95733519179782112</v>
      </c>
      <c r="W29" s="36">
        <v>-0.22756466717792875</v>
      </c>
      <c r="X29" s="36">
        <v>0.85634889633916023</v>
      </c>
      <c r="Y29" s="36">
        <v>-0.47201723372777887</v>
      </c>
      <c r="Z29" s="70">
        <v>-0.3442790816788126</v>
      </c>
      <c r="AA29" s="36">
        <v>0.71593842145669595</v>
      </c>
      <c r="AB29" s="36">
        <v>1</v>
      </c>
      <c r="AC29" s="36"/>
      <c r="AD29" s="8"/>
      <c r="AE29" s="8"/>
      <c r="AF29" s="8"/>
      <c r="AG29" s="8"/>
    </row>
    <row r="30" spans="1:33" ht="13.5" thickBot="1">
      <c r="A30" s="6" t="s">
        <v>67</v>
      </c>
      <c r="B30" s="37">
        <v>0.39928435984809529</v>
      </c>
      <c r="C30" s="37">
        <v>-0.24032284682773677</v>
      </c>
      <c r="D30" s="37">
        <v>6.0815837328194469E-2</v>
      </c>
      <c r="E30" s="37">
        <v>0.18785174620352413</v>
      </c>
      <c r="F30" s="64">
        <v>0.31830045452748185</v>
      </c>
      <c r="G30" s="64">
        <v>-0.32135062780467344</v>
      </c>
      <c r="H30" s="64">
        <v>0.14078278554184145</v>
      </c>
      <c r="I30" s="64">
        <v>-0.12611232946444853</v>
      </c>
      <c r="J30" s="64">
        <v>-0.18677200361429586</v>
      </c>
      <c r="K30" s="37">
        <v>0.25976616934747493</v>
      </c>
      <c r="L30" s="37">
        <v>-6.3569112825659121E-2</v>
      </c>
      <c r="M30" s="37">
        <v>0.28967166127817789</v>
      </c>
      <c r="N30" s="37">
        <v>0.21620251641116273</v>
      </c>
      <c r="O30" s="37">
        <v>0.30813449916716579</v>
      </c>
      <c r="P30" s="37">
        <v>-5.1652939854961992E-2</v>
      </c>
      <c r="Q30" s="37">
        <v>-0.15082318112097037</v>
      </c>
      <c r="R30" s="37">
        <v>-4.0905698771924119E-2</v>
      </c>
      <c r="S30" s="37">
        <v>0.33129458759543695</v>
      </c>
      <c r="T30" s="37">
        <v>-2.0755773374078985E-2</v>
      </c>
      <c r="U30" s="37">
        <v>0.14040822613587237</v>
      </c>
      <c r="V30" s="37">
        <v>0.26600930760114094</v>
      </c>
      <c r="W30" s="37">
        <v>0.21116712932980777</v>
      </c>
      <c r="X30" s="37">
        <v>0.35465504212384286</v>
      </c>
      <c r="Y30" s="37">
        <v>0.2306713371625016</v>
      </c>
      <c r="Z30" s="71">
        <v>9.0998173709448488E-2</v>
      </c>
      <c r="AA30" s="37">
        <v>4.9963460538275072E-2</v>
      </c>
      <c r="AB30" s="37">
        <v>0.21774964638940494</v>
      </c>
      <c r="AC30" s="37">
        <v>1</v>
      </c>
      <c r="AD30" s="8"/>
      <c r="AE30" s="8"/>
      <c r="AF30" s="8"/>
      <c r="AG30" s="8"/>
    </row>
    <row r="31" spans="1:3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</row>
    <row r="32" spans="1:33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</row>
    <row r="33" spans="2:33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</row>
    <row r="34" spans="2:33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2:33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2:33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</row>
  </sheetData>
  <phoneticPr fontId="5" type="noConversion"/>
  <conditionalFormatting sqref="B3:AC30">
    <cfRule type="cellIs" dxfId="11" priority="5" stopIfTrue="1" operator="between">
      <formula>-0.8</formula>
      <formula>-0.99</formula>
    </cfRule>
    <cfRule type="cellIs" dxfId="10" priority="6" stopIfTrue="1" operator="between">
      <formula>0.7</formula>
      <formula>0.8</formula>
    </cfRule>
    <cfRule type="cellIs" dxfId="9" priority="7" stopIfTrue="1" operator="between">
      <formula>0.8</formula>
      <formula>0.99</formula>
    </cfRule>
    <cfRule type="cellIs" dxfId="8" priority="3" stopIfTrue="1" operator="between">
      <formula>-0.8</formula>
      <formula>-0.99</formula>
    </cfRule>
  </conditionalFormatting>
  <conditionalFormatting sqref="B3:AB30">
    <cfRule type="cellIs" dxfId="7" priority="4" stopIfTrue="1" operator="between">
      <formula>0.7</formula>
      <formula>0.8</formula>
    </cfRule>
  </conditionalFormatting>
  <conditionalFormatting sqref="Q6:X8">
    <cfRule type="cellIs" dxfId="6" priority="1" stopIfTrue="1" operator="between">
      <formula>-0.8</formula>
      <formula>-0.99</formula>
    </cfRule>
    <cfRule type="cellIs" dxfId="5" priority="2" stopIfTrue="1" operator="between">
      <formula>0.8</formula>
      <formula>0.99</formula>
    </cfRule>
  </conditionalFormatting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2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4" sqref="M4:T6"/>
    </sheetView>
  </sheetViews>
  <sheetFormatPr defaultRowHeight="12.75"/>
  <cols>
    <col min="2" max="11" width="6.42578125" customWidth="1"/>
    <col min="12" max="20" width="6" customWidth="1"/>
    <col min="21" max="29" width="6.28515625" customWidth="1"/>
  </cols>
  <sheetData>
    <row r="1" spans="1:31">
      <c r="A1" s="7"/>
      <c r="B1" t="s">
        <v>142</v>
      </c>
      <c r="C1" t="s">
        <v>143</v>
      </c>
      <c r="D1" t="s">
        <v>58</v>
      </c>
      <c r="E1" t="s">
        <v>55</v>
      </c>
      <c r="F1" t="s">
        <v>2</v>
      </c>
      <c r="G1" t="s">
        <v>63</v>
      </c>
      <c r="H1" t="s">
        <v>60</v>
      </c>
      <c r="I1" t="s">
        <v>73</v>
      </c>
      <c r="J1" t="s">
        <v>144</v>
      </c>
      <c r="K1" t="s">
        <v>46</v>
      </c>
      <c r="L1" t="s">
        <v>4</v>
      </c>
      <c r="M1" t="s">
        <v>66</v>
      </c>
      <c r="N1" t="s">
        <v>68</v>
      </c>
      <c r="O1" t="s">
        <v>6</v>
      </c>
      <c r="P1" t="s">
        <v>56</v>
      </c>
      <c r="Q1" t="s">
        <v>8</v>
      </c>
      <c r="R1" t="s">
        <v>5</v>
      </c>
      <c r="S1" t="s">
        <v>59</v>
      </c>
      <c r="T1" t="s">
        <v>7</v>
      </c>
      <c r="U1" t="s">
        <v>69</v>
      </c>
      <c r="V1" t="s">
        <v>62</v>
      </c>
      <c r="W1" t="s">
        <v>64</v>
      </c>
      <c r="X1" t="s">
        <v>70</v>
      </c>
      <c r="Y1" t="s">
        <v>57</v>
      </c>
      <c r="Z1" t="s">
        <v>77</v>
      </c>
      <c r="AA1" t="s">
        <v>61</v>
      </c>
      <c r="AB1" t="s">
        <v>65</v>
      </c>
      <c r="AC1" t="s">
        <v>67</v>
      </c>
    </row>
    <row r="2" spans="1:31">
      <c r="A2" t="s">
        <v>142</v>
      </c>
      <c r="B2" s="36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8"/>
      <c r="AE2" s="8"/>
    </row>
    <row r="3" spans="1:31">
      <c r="A3" t="s">
        <v>143</v>
      </c>
      <c r="B3" s="63">
        <v>-0.7000341222891856</v>
      </c>
      <c r="C3" s="63">
        <v>1</v>
      </c>
      <c r="D3" s="63"/>
      <c r="E3" s="63"/>
      <c r="F3" s="63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8"/>
      <c r="AE3" s="8"/>
    </row>
    <row r="4" spans="1:31">
      <c r="A4" t="s">
        <v>58</v>
      </c>
      <c r="B4" s="63">
        <v>-0.39244556447211409</v>
      </c>
      <c r="C4" s="63">
        <v>0.54021290776878872</v>
      </c>
      <c r="D4" s="63">
        <v>1</v>
      </c>
      <c r="E4" s="63"/>
      <c r="F4" s="63"/>
      <c r="G4" s="36"/>
      <c r="H4" s="36"/>
      <c r="I4" s="36"/>
      <c r="J4" s="36"/>
      <c r="K4" s="36"/>
      <c r="L4" s="36"/>
      <c r="M4" s="63" t="s">
        <v>269</v>
      </c>
      <c r="N4" s="36"/>
      <c r="O4" s="36"/>
      <c r="P4" s="63" t="s">
        <v>46</v>
      </c>
      <c r="Q4" s="63" t="s">
        <v>66</v>
      </c>
      <c r="R4" s="63" t="s">
        <v>62</v>
      </c>
      <c r="S4" s="63" t="s">
        <v>77</v>
      </c>
      <c r="T4" s="63" t="s">
        <v>65</v>
      </c>
      <c r="U4" s="36"/>
      <c r="V4" s="36"/>
      <c r="W4" s="36"/>
      <c r="X4" s="36"/>
      <c r="Y4" s="36"/>
      <c r="Z4" s="36"/>
      <c r="AA4" s="36"/>
      <c r="AB4" s="36"/>
      <c r="AC4" s="36"/>
      <c r="AD4" s="8"/>
      <c r="AE4" s="8"/>
    </row>
    <row r="5" spans="1:31">
      <c r="A5" t="s">
        <v>55</v>
      </c>
      <c r="B5" s="63">
        <v>0.17263291920306076</v>
      </c>
      <c r="C5" s="63">
        <v>0.18817157335388854</v>
      </c>
      <c r="D5" s="63">
        <v>8.4022535609870261E-3</v>
      </c>
      <c r="E5" s="63">
        <v>1</v>
      </c>
      <c r="F5" s="63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8"/>
      <c r="AE5" s="8"/>
    </row>
    <row r="6" spans="1:31">
      <c r="A6" t="s">
        <v>2</v>
      </c>
      <c r="B6" s="63">
        <v>0.30943397283537849</v>
      </c>
      <c r="C6" s="63">
        <v>-0.38104498656127472</v>
      </c>
      <c r="D6" s="63">
        <v>5.8614852554814221E-3</v>
      </c>
      <c r="E6" s="63">
        <v>0.13797669965920248</v>
      </c>
      <c r="F6" s="63">
        <v>1</v>
      </c>
      <c r="G6" s="36"/>
      <c r="H6" s="36"/>
      <c r="I6" s="36"/>
      <c r="J6" s="36"/>
      <c r="K6" s="36"/>
      <c r="L6" s="36"/>
      <c r="M6" s="63" t="s">
        <v>270</v>
      </c>
      <c r="N6" s="36"/>
      <c r="O6" s="36"/>
      <c r="P6" s="63" t="s">
        <v>7</v>
      </c>
      <c r="Q6" s="63" t="s">
        <v>59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8"/>
      <c r="AE6" s="8"/>
    </row>
    <row r="7" spans="1:31">
      <c r="A7" t="s">
        <v>63</v>
      </c>
      <c r="B7" s="63">
        <v>-0.43914720902592713</v>
      </c>
      <c r="C7" s="63">
        <v>0.27118519031210098</v>
      </c>
      <c r="D7" s="63">
        <v>0.16849281149938233</v>
      </c>
      <c r="E7" s="63">
        <v>-0.61635112013656357</v>
      </c>
      <c r="F7" s="63">
        <v>-0.83101119426324566</v>
      </c>
      <c r="G7" s="36">
        <v>1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8"/>
      <c r="AE7" s="8"/>
    </row>
    <row r="8" spans="1:31">
      <c r="A8" t="s">
        <v>60</v>
      </c>
      <c r="B8" s="36">
        <v>0.16285165289552012</v>
      </c>
      <c r="C8" s="36">
        <v>2.7827755184704119E-2</v>
      </c>
      <c r="D8" s="36">
        <v>-0.15997780696216704</v>
      </c>
      <c r="E8" s="36">
        <v>0.39134406607220978</v>
      </c>
      <c r="F8" s="36">
        <v>0.43233267117129892</v>
      </c>
      <c r="G8" s="36">
        <v>-0.62052295587888917</v>
      </c>
      <c r="H8" s="36">
        <v>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8"/>
      <c r="AE8" s="8"/>
    </row>
    <row r="9" spans="1:31">
      <c r="A9" t="s">
        <v>73</v>
      </c>
      <c r="B9" s="36">
        <v>-0.14308847391630483</v>
      </c>
      <c r="C9" s="36">
        <v>0.14295507861780596</v>
      </c>
      <c r="D9" s="36">
        <v>8.4218877159260269E-2</v>
      </c>
      <c r="E9" s="36">
        <v>-6.3894591513003448E-3</v>
      </c>
      <c r="F9" s="36">
        <v>8.0245269129211538E-2</v>
      </c>
      <c r="G9" s="36">
        <v>-3.0288672449212871E-2</v>
      </c>
      <c r="H9" s="36">
        <v>9.3018124986548503E-2</v>
      </c>
      <c r="I9" s="36">
        <v>1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8"/>
      <c r="AE9" s="8"/>
    </row>
    <row r="10" spans="1:31">
      <c r="A10" t="s">
        <v>144</v>
      </c>
      <c r="B10" s="36">
        <v>-0.25908836765741272</v>
      </c>
      <c r="C10" s="36">
        <v>-1.6019903876607067E-2</v>
      </c>
      <c r="D10" s="36">
        <v>0.25067931966710816</v>
      </c>
      <c r="E10" s="36">
        <v>-0.4128975843419308</v>
      </c>
      <c r="F10" s="36">
        <v>-0.15326482547389547</v>
      </c>
      <c r="G10" s="36">
        <v>0.37277164553576975</v>
      </c>
      <c r="H10" s="36">
        <v>3.0756796908185762E-2</v>
      </c>
      <c r="I10" s="36">
        <v>0.12230953069861046</v>
      </c>
      <c r="J10" s="36">
        <v>1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8"/>
      <c r="AE10" s="8"/>
    </row>
    <row r="11" spans="1:31">
      <c r="A11" t="s">
        <v>46</v>
      </c>
      <c r="B11" s="36">
        <v>0.40460192556758773</v>
      </c>
      <c r="C11" s="36">
        <v>-0.38330584172556453</v>
      </c>
      <c r="D11" s="36">
        <v>4.7906439038105575E-3</v>
      </c>
      <c r="E11" s="36">
        <v>0.21824818378590879</v>
      </c>
      <c r="F11" s="63">
        <v>0.90903670811497672</v>
      </c>
      <c r="G11" s="63">
        <v>-0.83207932743873503</v>
      </c>
      <c r="H11" s="63">
        <v>0.35303974861546328</v>
      </c>
      <c r="I11" s="63">
        <v>0.14674385146894239</v>
      </c>
      <c r="J11" s="63">
        <v>-0.29676847268229245</v>
      </c>
      <c r="K11" s="63">
        <v>1</v>
      </c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36"/>
      <c r="AB11" s="36"/>
      <c r="AC11" s="36"/>
      <c r="AD11" s="8"/>
      <c r="AE11" s="8"/>
    </row>
    <row r="12" spans="1:31">
      <c r="A12" t="s">
        <v>4</v>
      </c>
      <c r="B12" s="36">
        <v>-0.16581914388751118</v>
      </c>
      <c r="C12" s="36">
        <v>0.35503144910247758</v>
      </c>
      <c r="D12" s="36">
        <v>-0.378967305166519</v>
      </c>
      <c r="E12" s="36">
        <v>0.38846432766726757</v>
      </c>
      <c r="F12" s="63">
        <v>-0.26159734652905281</v>
      </c>
      <c r="G12" s="63">
        <v>-0.10074126609559106</v>
      </c>
      <c r="H12" s="63">
        <v>0.46563272064272582</v>
      </c>
      <c r="I12" s="63">
        <v>0.26181953751417819</v>
      </c>
      <c r="J12" s="63">
        <v>-0.25874089180278176</v>
      </c>
      <c r="K12" s="63">
        <v>-0.2310923565271126</v>
      </c>
      <c r="L12" s="63">
        <v>1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36"/>
      <c r="AB12" s="36"/>
      <c r="AC12" s="36"/>
      <c r="AD12" s="8"/>
      <c r="AE12" s="8"/>
    </row>
    <row r="13" spans="1:31">
      <c r="A13" t="s">
        <v>66</v>
      </c>
      <c r="B13" s="36">
        <v>0.48356543491931636</v>
      </c>
      <c r="C13" s="36">
        <v>-0.34401181718003598</v>
      </c>
      <c r="D13" s="36">
        <v>0.11969195227651433</v>
      </c>
      <c r="E13" s="36">
        <v>0.20744232662430326</v>
      </c>
      <c r="F13" s="63">
        <v>0.87920624544516934</v>
      </c>
      <c r="G13" s="63">
        <v>-0.77684295397068204</v>
      </c>
      <c r="H13" s="63">
        <v>0.49108929721672212</v>
      </c>
      <c r="I13" s="63">
        <v>0.30302612132712425</v>
      </c>
      <c r="J13" s="63">
        <v>-2.4896404416681469E-3</v>
      </c>
      <c r="K13" s="63">
        <v>0.84687336963571935</v>
      </c>
      <c r="L13" s="63">
        <v>-0.25393501692488812</v>
      </c>
      <c r="M13" s="63">
        <v>1</v>
      </c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36"/>
      <c r="AB13" s="36"/>
      <c r="AC13" s="36"/>
      <c r="AD13" s="8"/>
      <c r="AE13" s="8"/>
    </row>
    <row r="14" spans="1:31">
      <c r="A14" t="s">
        <v>68</v>
      </c>
      <c r="B14" s="36">
        <v>0.29669053250614397</v>
      </c>
      <c r="C14" s="36">
        <v>-7.6025647241061575E-2</v>
      </c>
      <c r="D14" s="36">
        <v>0.31320739253622909</v>
      </c>
      <c r="E14" s="36">
        <v>0.41563267190584174</v>
      </c>
      <c r="F14" s="63">
        <v>0.72518376834976817</v>
      </c>
      <c r="G14" s="63">
        <v>-0.69766389715187982</v>
      </c>
      <c r="H14" s="63">
        <v>0.30201609057027057</v>
      </c>
      <c r="I14" s="63">
        <v>0.18990056333408176</v>
      </c>
      <c r="J14" s="63">
        <v>-0.30704292578158476</v>
      </c>
      <c r="K14" s="63">
        <v>0.68978896664257816</v>
      </c>
      <c r="L14" s="63">
        <v>-0.31350363733188924</v>
      </c>
      <c r="M14" s="63">
        <v>0.77742975058721842</v>
      </c>
      <c r="N14" s="63">
        <v>1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36"/>
      <c r="AB14" s="36"/>
      <c r="AC14" s="36"/>
      <c r="AD14" s="8"/>
      <c r="AE14" s="8"/>
    </row>
    <row r="15" spans="1:31">
      <c r="A15" t="s">
        <v>6</v>
      </c>
      <c r="B15" s="36">
        <v>0.48357600274990248</v>
      </c>
      <c r="C15" s="36">
        <v>-0.18521139276023166</v>
      </c>
      <c r="D15" s="36">
        <v>0.19826271275539772</v>
      </c>
      <c r="E15" s="36">
        <v>0.51367545478477727</v>
      </c>
      <c r="F15" s="63">
        <v>0.52446084369774815</v>
      </c>
      <c r="G15" s="63">
        <v>-0.67297435514855486</v>
      </c>
      <c r="H15" s="63">
        <v>0.24094304371972006</v>
      </c>
      <c r="I15" s="63">
        <v>-1.7720047905165598E-2</v>
      </c>
      <c r="J15" s="63">
        <v>-0.31113588627719535</v>
      </c>
      <c r="K15" s="63">
        <v>0.74136706790059403</v>
      </c>
      <c r="L15" s="63">
        <v>-0.30043283100877383</v>
      </c>
      <c r="M15" s="63">
        <v>0.62872695233069387</v>
      </c>
      <c r="N15" s="63">
        <v>0.63220943217933334</v>
      </c>
      <c r="O15" s="63">
        <v>1</v>
      </c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36"/>
      <c r="AB15" s="36"/>
      <c r="AC15" s="36"/>
      <c r="AD15" s="8"/>
      <c r="AE15" s="8"/>
    </row>
    <row r="16" spans="1:31">
      <c r="A16" t="s">
        <v>56</v>
      </c>
      <c r="B16" s="36">
        <v>-4.3430103402734267E-2</v>
      </c>
      <c r="C16" s="36">
        <v>0.26702365946063772</v>
      </c>
      <c r="D16" s="36">
        <v>-0.27432052746632196</v>
      </c>
      <c r="E16" s="36">
        <v>8.3921077605198915E-2</v>
      </c>
      <c r="F16" s="63">
        <v>-0.16759221708342398</v>
      </c>
      <c r="G16" s="63">
        <v>4.4703749864498411E-3</v>
      </c>
      <c r="H16" s="63">
        <v>0.15527292054225686</v>
      </c>
      <c r="I16" s="63">
        <v>0.69824141620775504</v>
      </c>
      <c r="J16" s="63">
        <v>-0.28003991527173683</v>
      </c>
      <c r="K16" s="63">
        <v>-6.3001147145448202E-2</v>
      </c>
      <c r="L16" s="63">
        <v>0.745874507538408</v>
      </c>
      <c r="M16" s="63">
        <v>-4.5082929520374487E-2</v>
      </c>
      <c r="N16" s="63">
        <v>-0.13112317085920688</v>
      </c>
      <c r="O16" s="63">
        <v>-0.24245006716901304</v>
      </c>
      <c r="P16" s="63">
        <v>1</v>
      </c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36"/>
      <c r="AB16" s="36"/>
      <c r="AC16" s="36"/>
      <c r="AD16" s="8"/>
      <c r="AE16" s="8"/>
    </row>
    <row r="17" spans="1:31">
      <c r="A17" t="s">
        <v>8</v>
      </c>
      <c r="B17" s="36">
        <v>0.17664603548227767</v>
      </c>
      <c r="C17" s="36">
        <v>6.4951302970314559E-3</v>
      </c>
      <c r="D17" s="36">
        <v>-0.43923129820286999</v>
      </c>
      <c r="E17" s="36">
        <v>0.66820860852920783</v>
      </c>
      <c r="F17" s="63">
        <v>-0.18452885808975925</v>
      </c>
      <c r="G17" s="63">
        <v>-0.28645901038674443</v>
      </c>
      <c r="H17" s="63">
        <v>0.29094736275713312</v>
      </c>
      <c r="I17" s="63">
        <v>-0.40486369659370169</v>
      </c>
      <c r="J17" s="63">
        <v>-0.11791898024943327</v>
      </c>
      <c r="K17" s="63">
        <v>-0.21564209744206586</v>
      </c>
      <c r="L17" s="63">
        <v>0.421841613468876</v>
      </c>
      <c r="M17" s="63">
        <v>-0.21503672746373059</v>
      </c>
      <c r="N17" s="63">
        <v>-0.14660696589713498</v>
      </c>
      <c r="O17" s="63">
        <v>5.4020973080306831E-2</v>
      </c>
      <c r="P17" s="63">
        <v>-7.5568502404546503E-2</v>
      </c>
      <c r="Q17" s="63">
        <v>1</v>
      </c>
      <c r="R17" s="63"/>
      <c r="S17" s="63"/>
      <c r="T17" s="63"/>
      <c r="U17" s="63"/>
      <c r="V17" s="63"/>
      <c r="W17" s="63"/>
      <c r="X17" s="63"/>
      <c r="Y17" s="63"/>
      <c r="Z17" s="63"/>
      <c r="AA17" s="36"/>
      <c r="AB17" s="36"/>
      <c r="AC17" s="36"/>
      <c r="AD17" s="8"/>
      <c r="AE17" s="8"/>
    </row>
    <row r="18" spans="1:31">
      <c r="A18" t="s">
        <v>5</v>
      </c>
      <c r="B18" s="36">
        <v>5.6101466005629964E-2</v>
      </c>
      <c r="C18" s="36">
        <v>0.28882633689652681</v>
      </c>
      <c r="D18" s="36">
        <v>0.47115554003803883</v>
      </c>
      <c r="E18" s="36">
        <v>0.67892896988621632</v>
      </c>
      <c r="F18" s="63">
        <v>0.31594149485808415</v>
      </c>
      <c r="G18" s="63">
        <v>-0.48079838112050255</v>
      </c>
      <c r="H18" s="63">
        <v>-3.6747979679836548E-2</v>
      </c>
      <c r="I18" s="63">
        <v>0.26360783690229361</v>
      </c>
      <c r="J18" s="63">
        <v>-0.375740478900849</v>
      </c>
      <c r="K18" s="63">
        <v>0.4102914568929148</v>
      </c>
      <c r="L18" s="63">
        <v>-6.1596661386674731E-2</v>
      </c>
      <c r="M18" s="63">
        <v>0.43036359921422701</v>
      </c>
      <c r="N18" s="63">
        <v>0.66674188486148289</v>
      </c>
      <c r="O18" s="63">
        <v>0.58180858925458367</v>
      </c>
      <c r="P18" s="63">
        <v>7.1286862089296493E-2</v>
      </c>
      <c r="Q18" s="63">
        <v>3.8768125274795104E-2</v>
      </c>
      <c r="R18" s="63">
        <v>1</v>
      </c>
      <c r="S18" s="63"/>
      <c r="T18" s="63"/>
      <c r="U18" s="63"/>
      <c r="V18" s="63"/>
      <c r="W18" s="63"/>
      <c r="X18" s="63"/>
      <c r="Y18" s="63"/>
      <c r="Z18" s="63"/>
      <c r="AA18" s="36"/>
      <c r="AB18" s="36"/>
      <c r="AC18" s="36"/>
      <c r="AD18" s="8"/>
      <c r="AE18" s="8"/>
    </row>
    <row r="19" spans="1:31">
      <c r="A19" t="s">
        <v>59</v>
      </c>
      <c r="B19" s="36">
        <v>0.29940186782751022</v>
      </c>
      <c r="C19" s="36">
        <v>7.755775163385506E-2</v>
      </c>
      <c r="D19" s="36">
        <v>0.21918935663241845</v>
      </c>
      <c r="E19" s="36">
        <v>0.46021493392292823</v>
      </c>
      <c r="F19" s="63">
        <v>8.2112135375603135E-2</v>
      </c>
      <c r="G19" s="63">
        <v>-0.24545551888309061</v>
      </c>
      <c r="H19" s="63">
        <v>-0.26934362081821844</v>
      </c>
      <c r="I19" s="63">
        <v>0.33201768036023555</v>
      </c>
      <c r="J19" s="63">
        <v>-0.5060069548942242</v>
      </c>
      <c r="K19" s="63">
        <v>0.27739613206360586</v>
      </c>
      <c r="L19" s="63">
        <v>-0.18398840774297118</v>
      </c>
      <c r="M19" s="63">
        <v>0.25828781979529908</v>
      </c>
      <c r="N19" s="63">
        <v>0.60005642221629063</v>
      </c>
      <c r="O19" s="63">
        <v>0.56474518658244188</v>
      </c>
      <c r="P19" s="63">
        <v>0.18298075130786864</v>
      </c>
      <c r="Q19" s="63">
        <v>-5.1428208908939566E-2</v>
      </c>
      <c r="R19" s="63">
        <v>0.75536047919713145</v>
      </c>
      <c r="S19" s="63">
        <v>1</v>
      </c>
      <c r="T19" s="63"/>
      <c r="U19" s="63"/>
      <c r="V19" s="63"/>
      <c r="W19" s="63"/>
      <c r="X19" s="63"/>
      <c r="Y19" s="63"/>
      <c r="Z19" s="63"/>
      <c r="AA19" s="36"/>
      <c r="AB19" s="36"/>
      <c r="AC19" s="36"/>
      <c r="AD19" s="8"/>
      <c r="AE19" s="8"/>
    </row>
    <row r="20" spans="1:31">
      <c r="A20" t="s">
        <v>7</v>
      </c>
      <c r="B20" s="36">
        <v>0.18379734976521392</v>
      </c>
      <c r="C20" s="36">
        <v>0.12107569839631395</v>
      </c>
      <c r="D20" s="36">
        <v>0.18912451859687446</v>
      </c>
      <c r="E20" s="36">
        <v>0.67295036879633641</v>
      </c>
      <c r="F20" s="63">
        <v>0.23516850056085492</v>
      </c>
      <c r="G20" s="63">
        <v>-0.46634999882125977</v>
      </c>
      <c r="H20" s="63">
        <v>9.3375426099277445E-2</v>
      </c>
      <c r="I20" s="63">
        <v>0.46880351561686989</v>
      </c>
      <c r="J20" s="63">
        <v>-0.26888361715985493</v>
      </c>
      <c r="K20" s="63">
        <v>0.31415388134934502</v>
      </c>
      <c r="L20" s="63">
        <v>3.6255618018001569E-3</v>
      </c>
      <c r="M20" s="63">
        <v>0.41280033310665065</v>
      </c>
      <c r="N20" s="63">
        <v>0.67471809069719135</v>
      </c>
      <c r="O20" s="63">
        <v>0.55389521581159273</v>
      </c>
      <c r="P20" s="63">
        <v>0.19952728913076231</v>
      </c>
      <c r="Q20" s="63">
        <v>0.18505534604336168</v>
      </c>
      <c r="R20" s="63">
        <v>0.76298523976146715</v>
      </c>
      <c r="S20" s="63">
        <v>0.83738012249832072</v>
      </c>
      <c r="T20" s="63">
        <v>1</v>
      </c>
      <c r="U20" s="63"/>
      <c r="V20" s="63"/>
      <c r="W20" s="63"/>
      <c r="X20" s="63"/>
      <c r="Y20" s="63"/>
      <c r="Z20" s="63"/>
      <c r="AA20" s="36"/>
      <c r="AB20" s="36"/>
      <c r="AC20" s="36"/>
      <c r="AD20" s="8"/>
      <c r="AE20" s="8"/>
    </row>
    <row r="21" spans="1:31">
      <c r="A21" t="s">
        <v>69</v>
      </c>
      <c r="B21" s="36">
        <v>9.7176205212025191E-2</v>
      </c>
      <c r="C21" s="36">
        <v>4.2202827824444317E-2</v>
      </c>
      <c r="D21" s="36">
        <v>-0.39316947368415767</v>
      </c>
      <c r="E21" s="36">
        <v>0.54007949934243071</v>
      </c>
      <c r="F21" s="63">
        <v>6.3437731272661321E-2</v>
      </c>
      <c r="G21" s="63">
        <v>-0.36536790847632072</v>
      </c>
      <c r="H21" s="63">
        <v>0.16278886663755382</v>
      </c>
      <c r="I21" s="63">
        <v>0.55229320464828102</v>
      </c>
      <c r="J21" s="63">
        <v>-0.61508887825730518</v>
      </c>
      <c r="K21" s="63">
        <v>0.17773028711170155</v>
      </c>
      <c r="L21" s="63">
        <v>0.58363237169735915</v>
      </c>
      <c r="M21" s="63">
        <v>9.5252256593879078E-2</v>
      </c>
      <c r="N21" s="63">
        <v>0.24371506830132206</v>
      </c>
      <c r="O21" s="63">
        <v>0.13018260339851795</v>
      </c>
      <c r="P21" s="63">
        <v>0.69394966677116465</v>
      </c>
      <c r="Q21" s="63">
        <v>0.20154273303081471</v>
      </c>
      <c r="R21" s="63">
        <v>0.4100740455179912</v>
      </c>
      <c r="S21" s="63">
        <v>0.51967640363751233</v>
      </c>
      <c r="T21" s="63">
        <v>0.58780762439339951</v>
      </c>
      <c r="U21" s="63">
        <v>1</v>
      </c>
      <c r="V21" s="63"/>
      <c r="W21" s="63"/>
      <c r="X21" s="63"/>
      <c r="Y21" s="63"/>
      <c r="Z21" s="63"/>
      <c r="AA21" s="36"/>
      <c r="AB21" s="36"/>
      <c r="AC21" s="36"/>
      <c r="AD21" s="8"/>
      <c r="AE21" s="8"/>
    </row>
    <row r="22" spans="1:31">
      <c r="A22" t="s">
        <v>62</v>
      </c>
      <c r="B22" s="36">
        <v>0.43497667866838846</v>
      </c>
      <c r="C22" s="36">
        <v>-0.34373533879633889</v>
      </c>
      <c r="D22" s="36">
        <v>8.0536646144261509E-2</v>
      </c>
      <c r="E22" s="36">
        <v>0.12360383607039703</v>
      </c>
      <c r="F22" s="63">
        <v>0.79276949558223209</v>
      </c>
      <c r="G22" s="63">
        <v>-0.69645658262312304</v>
      </c>
      <c r="H22" s="63">
        <v>0.23763280473300552</v>
      </c>
      <c r="I22" s="63">
        <v>0.26451591840729499</v>
      </c>
      <c r="J22" s="63">
        <v>-0.21651936111658163</v>
      </c>
      <c r="K22" s="63">
        <v>0.95311599420682214</v>
      </c>
      <c r="L22" s="63">
        <v>-0.30236990928944624</v>
      </c>
      <c r="M22" s="63">
        <v>0.82838329068850725</v>
      </c>
      <c r="N22" s="63">
        <v>0.62200466653814745</v>
      </c>
      <c r="O22" s="63">
        <v>0.79259829603431764</v>
      </c>
      <c r="P22" s="63">
        <v>-1.8183643146169241E-3</v>
      </c>
      <c r="Q22" s="63">
        <v>-0.33026535181121613</v>
      </c>
      <c r="R22" s="63">
        <v>0.41574079995844687</v>
      </c>
      <c r="S22" s="63">
        <v>0.37592254888888132</v>
      </c>
      <c r="T22" s="63">
        <v>0.35156306779678359</v>
      </c>
      <c r="U22" s="63">
        <v>0.13991948763268483</v>
      </c>
      <c r="V22" s="63">
        <v>1</v>
      </c>
      <c r="W22" s="63"/>
      <c r="X22" s="63"/>
      <c r="Y22" s="63"/>
      <c r="Z22" s="63"/>
      <c r="AA22" s="36"/>
      <c r="AB22" s="36"/>
      <c r="AC22" s="36"/>
      <c r="AD22" s="8"/>
      <c r="AE22" s="8"/>
    </row>
    <row r="23" spans="1:31">
      <c r="A23" t="s">
        <v>64</v>
      </c>
      <c r="B23" s="36">
        <v>-0.16652063645765411</v>
      </c>
      <c r="C23" s="36">
        <v>0.20526997759460006</v>
      </c>
      <c r="D23" s="36">
        <v>0.10157289326509507</v>
      </c>
      <c r="E23" s="36">
        <v>-1.2669809296642996E-2</v>
      </c>
      <c r="F23" s="63">
        <v>0.39478562880133278</v>
      </c>
      <c r="G23" s="63">
        <v>-0.31158700867699751</v>
      </c>
      <c r="H23" s="63">
        <v>0.61154545250857917</v>
      </c>
      <c r="I23" s="63">
        <v>0.36795038401432506</v>
      </c>
      <c r="J23" s="63">
        <v>-6.6214607359513455E-2</v>
      </c>
      <c r="K23" s="63">
        <v>0.35181674834199417</v>
      </c>
      <c r="L23" s="63">
        <v>0.44240494805364272</v>
      </c>
      <c r="M23" s="63">
        <v>0.39844360868937156</v>
      </c>
      <c r="N23" s="63">
        <v>0.16108775264560302</v>
      </c>
      <c r="O23" s="63">
        <v>-3.3329038411547683E-2</v>
      </c>
      <c r="P23" s="63">
        <v>0.41589666063721736</v>
      </c>
      <c r="Q23" s="63">
        <v>-0.35665473181452528</v>
      </c>
      <c r="R23" s="63">
        <v>5.0366895189735424E-2</v>
      </c>
      <c r="S23" s="63">
        <v>-0.30471104339184313</v>
      </c>
      <c r="T23" s="63">
        <v>-0.19223828131937976</v>
      </c>
      <c r="U23" s="63">
        <v>0.18603895719661345</v>
      </c>
      <c r="V23" s="63">
        <v>0.28129480569058141</v>
      </c>
      <c r="W23" s="63">
        <v>1</v>
      </c>
      <c r="X23" s="63"/>
      <c r="Y23" s="63"/>
      <c r="Z23" s="63"/>
      <c r="AA23" s="36"/>
      <c r="AB23" s="36"/>
      <c r="AC23" s="36"/>
      <c r="AD23" s="8"/>
      <c r="AE23" s="8"/>
    </row>
    <row r="24" spans="1:31">
      <c r="A24" t="s">
        <v>70</v>
      </c>
      <c r="B24" s="36">
        <v>-0.26293949573653919</v>
      </c>
      <c r="C24" s="36">
        <v>-2.7373340991004049E-2</v>
      </c>
      <c r="D24" s="36">
        <v>0.24208909352545768</v>
      </c>
      <c r="E24" s="36">
        <v>-0.6699267055506346</v>
      </c>
      <c r="F24" s="63">
        <v>0.25723722401409577</v>
      </c>
      <c r="G24" s="63">
        <v>0.23299668366080886</v>
      </c>
      <c r="H24" s="63">
        <v>-0.10659869200699448</v>
      </c>
      <c r="I24" s="63">
        <v>0.17793134572756789</v>
      </c>
      <c r="J24" s="63">
        <v>0.19456240973752453</v>
      </c>
      <c r="K24" s="63">
        <v>1.1624188993908659E-2</v>
      </c>
      <c r="L24" s="63">
        <v>-0.26601722263431926</v>
      </c>
      <c r="M24" s="63">
        <v>0.12705075826633341</v>
      </c>
      <c r="N24" s="63">
        <v>6.5018092201221733E-2</v>
      </c>
      <c r="O24" s="63">
        <v>-0.40531408838238114</v>
      </c>
      <c r="P24" s="63">
        <v>-1.1642414789633859E-2</v>
      </c>
      <c r="Q24" s="63">
        <v>-0.70452850558395452</v>
      </c>
      <c r="R24" s="63">
        <v>-0.28093693472779641</v>
      </c>
      <c r="S24" s="63">
        <v>-0.30519399424490479</v>
      </c>
      <c r="T24" s="63">
        <v>-0.30713373056249321</v>
      </c>
      <c r="U24" s="63">
        <v>-0.28035992949364746</v>
      </c>
      <c r="V24" s="63">
        <v>-8.9624111561162519E-3</v>
      </c>
      <c r="W24" s="63">
        <v>0.32880707740433279</v>
      </c>
      <c r="X24" s="63">
        <v>1</v>
      </c>
      <c r="Y24" s="63"/>
      <c r="Z24" s="63"/>
      <c r="AA24" s="36"/>
      <c r="AB24" s="36"/>
      <c r="AC24" s="36"/>
      <c r="AD24" s="8"/>
      <c r="AE24" s="8"/>
    </row>
    <row r="25" spans="1:31">
      <c r="A25" t="s">
        <v>57</v>
      </c>
      <c r="B25" s="36">
        <v>-0.36545932241602408</v>
      </c>
      <c r="C25" s="36">
        <v>0.26066238523101537</v>
      </c>
      <c r="D25" s="36">
        <v>2.6550223689787152E-2</v>
      </c>
      <c r="E25" s="36">
        <v>-0.48224512718477036</v>
      </c>
      <c r="F25" s="63">
        <v>-2.1731048157228424E-2</v>
      </c>
      <c r="G25" s="63">
        <v>0.30547632592830998</v>
      </c>
      <c r="H25" s="63">
        <v>-7.8524357124767713E-2</v>
      </c>
      <c r="I25" s="63">
        <v>-7.6515180931687382E-2</v>
      </c>
      <c r="J25" s="63">
        <v>0.23291613882592385</v>
      </c>
      <c r="K25" s="63">
        <v>-0.29098685653794315</v>
      </c>
      <c r="L25" s="63">
        <v>-0.22979691483547227</v>
      </c>
      <c r="M25" s="63">
        <v>-0.12248369306820729</v>
      </c>
      <c r="N25" s="63">
        <v>-8.1178295897844921E-2</v>
      </c>
      <c r="O25" s="63">
        <v>-0.40237382798505023</v>
      </c>
      <c r="P25" s="63">
        <v>-0.1654531414813227</v>
      </c>
      <c r="Q25" s="63">
        <v>-0.19281019598646307</v>
      </c>
      <c r="R25" s="63">
        <v>-0.31856677874066414</v>
      </c>
      <c r="S25" s="63">
        <v>-0.27763635878163062</v>
      </c>
      <c r="T25" s="63">
        <v>-0.23254572264919321</v>
      </c>
      <c r="U25" s="63">
        <v>-0.29617556287661756</v>
      </c>
      <c r="V25" s="63">
        <v>-0.28093976316378821</v>
      </c>
      <c r="W25" s="63">
        <v>-3.2076748913649145E-2</v>
      </c>
      <c r="X25" s="63">
        <v>0.55941862464643133</v>
      </c>
      <c r="Y25" s="63">
        <v>1</v>
      </c>
      <c r="Z25" s="63"/>
      <c r="AA25" s="36"/>
      <c r="AB25" s="36"/>
      <c r="AC25" s="36"/>
      <c r="AD25" s="8"/>
      <c r="AE25" s="8"/>
    </row>
    <row r="26" spans="1:31">
      <c r="A26" s="72" t="s">
        <v>77</v>
      </c>
      <c r="B26" s="73">
        <v>0.32626856675752552</v>
      </c>
      <c r="C26" s="73">
        <v>-0.42759163291921276</v>
      </c>
      <c r="D26" s="73">
        <v>2.17792781321327E-2</v>
      </c>
      <c r="E26" s="73">
        <v>7.2462822652890738E-2</v>
      </c>
      <c r="F26" s="74">
        <v>0.73732662445503983</v>
      </c>
      <c r="G26" s="74">
        <v>-0.62262698307573283</v>
      </c>
      <c r="H26" s="74">
        <v>3.6278071845537427E-2</v>
      </c>
      <c r="I26" s="74">
        <v>-1.8487871077984424E-2</v>
      </c>
      <c r="J26" s="74">
        <v>-0.16561446944908426</v>
      </c>
      <c r="K26" s="74">
        <v>0.88860506555697649</v>
      </c>
      <c r="L26" s="74">
        <v>-0.44504193892259575</v>
      </c>
      <c r="M26" s="74">
        <v>0.6245328443702004</v>
      </c>
      <c r="N26" s="74">
        <v>0.48599677847091655</v>
      </c>
      <c r="O26" s="74">
        <v>0.71714729156140633</v>
      </c>
      <c r="P26" s="74">
        <v>-0.25617105061365003</v>
      </c>
      <c r="Q26" s="74">
        <v>-0.18758230831792333</v>
      </c>
      <c r="R26" s="74">
        <v>0.30416497877618726</v>
      </c>
      <c r="S26" s="74">
        <v>0.25854056989744212</v>
      </c>
      <c r="T26" s="74">
        <v>0.21144271511757901</v>
      </c>
      <c r="U26" s="74">
        <v>-3.7003249763457022E-2</v>
      </c>
      <c r="V26" s="74">
        <v>0.88756938707347488</v>
      </c>
      <c r="W26" s="74">
        <v>8.2348846415218006E-3</v>
      </c>
      <c r="X26" s="74">
        <v>-0.10341068179137669</v>
      </c>
      <c r="Y26" s="74">
        <v>-0.30957038552742061</v>
      </c>
      <c r="Z26" s="74">
        <v>1</v>
      </c>
      <c r="AA26" s="36"/>
      <c r="AB26" s="36"/>
      <c r="AC26" s="36"/>
      <c r="AD26" s="8"/>
      <c r="AE26" s="8"/>
    </row>
    <row r="27" spans="1:31">
      <c r="A27" t="s">
        <v>61</v>
      </c>
      <c r="B27" s="36">
        <v>0.13190159317375319</v>
      </c>
      <c r="C27" s="36">
        <v>0.10130703702051817</v>
      </c>
      <c r="D27" s="36">
        <v>-0.5317295637403624</v>
      </c>
      <c r="E27" s="36">
        <v>0.45281217666433932</v>
      </c>
      <c r="F27" s="63">
        <v>-0.16798333746240934</v>
      </c>
      <c r="G27" s="63">
        <v>-0.19548925646750642</v>
      </c>
      <c r="H27" s="63">
        <v>0.32361267231200275</v>
      </c>
      <c r="I27" s="63">
        <v>-0.1196449460301981</v>
      </c>
      <c r="J27" s="63">
        <v>-0.55919087889583707</v>
      </c>
      <c r="K27" s="63">
        <v>-0.22058152951411836</v>
      </c>
      <c r="L27" s="63">
        <v>0.68625408107998753</v>
      </c>
      <c r="M27" s="63">
        <v>-0.23146142714876822</v>
      </c>
      <c r="N27" s="63">
        <v>2.0932739836925984E-3</v>
      </c>
      <c r="O27" s="63">
        <v>-0.25962830040281554</v>
      </c>
      <c r="P27" s="63">
        <v>0.4154227850645596</v>
      </c>
      <c r="Q27" s="63">
        <v>0.56057461941182007</v>
      </c>
      <c r="R27" s="63">
        <v>-9.8834655926504159E-3</v>
      </c>
      <c r="S27" s="63">
        <v>4.4954033484137089E-2</v>
      </c>
      <c r="T27" s="63">
        <v>7.7399483471851688E-2</v>
      </c>
      <c r="U27" s="63">
        <v>0.5778920518044578</v>
      </c>
      <c r="V27" s="63">
        <v>-0.38745967029707906</v>
      </c>
      <c r="W27" s="63">
        <v>0.11812476287724355</v>
      </c>
      <c r="X27" s="63">
        <v>-0.31386381963830212</v>
      </c>
      <c r="Y27" s="63">
        <v>-0.11282370590932365</v>
      </c>
      <c r="Z27" s="74">
        <v>-0.43491391999579687</v>
      </c>
      <c r="AA27" s="36">
        <v>1</v>
      </c>
      <c r="AB27" s="36"/>
      <c r="AC27" s="36"/>
      <c r="AD27" s="8"/>
      <c r="AE27" s="8"/>
    </row>
    <row r="28" spans="1:31">
      <c r="A28" t="s">
        <v>65</v>
      </c>
      <c r="B28" s="36">
        <v>0.20995150970205104</v>
      </c>
      <c r="C28" s="36">
        <v>-0.17205783325578441</v>
      </c>
      <c r="D28" s="36">
        <v>0.28275946430286358</v>
      </c>
      <c r="E28" s="36">
        <v>5.9000839942066462E-3</v>
      </c>
      <c r="F28" s="63">
        <v>0.73336972553306656</v>
      </c>
      <c r="G28" s="63">
        <v>-0.5474184219533218</v>
      </c>
      <c r="H28" s="63">
        <v>2.6113547835943263E-2</v>
      </c>
      <c r="I28" s="63">
        <v>-2.5898879881126508E-2</v>
      </c>
      <c r="J28" s="63">
        <v>-0.1557551980293114</v>
      </c>
      <c r="K28" s="63">
        <v>0.84800306565843464</v>
      </c>
      <c r="L28" s="63">
        <v>-0.46006702730502408</v>
      </c>
      <c r="M28" s="63">
        <v>0.65440444081329951</v>
      </c>
      <c r="N28" s="63">
        <v>0.48518129789898912</v>
      </c>
      <c r="O28" s="63">
        <v>0.69831915670412503</v>
      </c>
      <c r="P28" s="63">
        <v>-0.24701222918009746</v>
      </c>
      <c r="Q28" s="63">
        <v>-0.35194377785627146</v>
      </c>
      <c r="R28" s="63">
        <v>0.41242761827105429</v>
      </c>
      <c r="S28" s="63">
        <v>0.22113519536777271</v>
      </c>
      <c r="T28" s="63">
        <v>0.12925051513427618</v>
      </c>
      <c r="U28" s="63">
        <v>-0.16827471481679956</v>
      </c>
      <c r="V28" s="63">
        <v>0.88070689729561624</v>
      </c>
      <c r="W28" s="63">
        <v>0.19611126997568173</v>
      </c>
      <c r="X28" s="63">
        <v>7.6378841368288194E-2</v>
      </c>
      <c r="Y28" s="63">
        <v>-0.12193429433531275</v>
      </c>
      <c r="Z28" s="74">
        <v>0.8938786311359509</v>
      </c>
      <c r="AA28" s="36">
        <v>-0.5460510617778177</v>
      </c>
      <c r="AB28" s="36">
        <v>1</v>
      </c>
      <c r="AC28" s="36"/>
      <c r="AD28" s="8"/>
      <c r="AE28" s="8"/>
    </row>
    <row r="29" spans="1:31" ht="13.5" thickBot="1">
      <c r="A29" t="s">
        <v>67</v>
      </c>
      <c r="B29" s="37">
        <v>0.43852818641496177</v>
      </c>
      <c r="C29" s="37">
        <v>-0.62547258995697885</v>
      </c>
      <c r="D29" s="37">
        <v>-0.82838189545049379</v>
      </c>
      <c r="E29" s="37">
        <v>-8.3186876076362146E-2</v>
      </c>
      <c r="F29" s="37">
        <v>0.35805203476823688</v>
      </c>
      <c r="G29" s="37">
        <v>-0.40302238045611327</v>
      </c>
      <c r="H29" s="37">
        <v>0.25487109719389678</v>
      </c>
      <c r="I29" s="37">
        <v>0.182115937873116</v>
      </c>
      <c r="J29" s="37">
        <v>-9.6996872512108465E-2</v>
      </c>
      <c r="K29" s="37">
        <v>0.41096538668355093</v>
      </c>
      <c r="L29" s="37">
        <v>0.20131866471228996</v>
      </c>
      <c r="M29" s="37">
        <v>0.278240739775241</v>
      </c>
      <c r="N29" s="37">
        <v>-6.0252410590888587E-2</v>
      </c>
      <c r="O29" s="37">
        <v>7.3313534063507796E-2</v>
      </c>
      <c r="P29" s="37">
        <v>0.30809566286767137</v>
      </c>
      <c r="Q29" s="37">
        <v>0.17547348197759916</v>
      </c>
      <c r="R29" s="37">
        <v>-0.3333346037045295</v>
      </c>
      <c r="S29" s="37">
        <v>-0.12541738290077659</v>
      </c>
      <c r="T29" s="37">
        <v>-3.4945230683424901E-2</v>
      </c>
      <c r="U29" s="37">
        <v>0.33531227740809305</v>
      </c>
      <c r="V29" s="37">
        <v>0.38280690062905243</v>
      </c>
      <c r="W29" s="37">
        <v>4.1777420324777617E-2</v>
      </c>
      <c r="X29" s="37">
        <v>-0.14025628356733968</v>
      </c>
      <c r="Y29" s="37">
        <v>-0.13159532644799948</v>
      </c>
      <c r="Z29" s="75">
        <v>0.4157670397635263</v>
      </c>
      <c r="AA29" s="37">
        <v>0.1714129336087423</v>
      </c>
      <c r="AB29" s="37">
        <v>0.14072390551613365</v>
      </c>
      <c r="AC29" s="37">
        <v>1</v>
      </c>
      <c r="AD29" s="8"/>
      <c r="AE29" s="8"/>
    </row>
  </sheetData>
  <phoneticPr fontId="5" type="noConversion"/>
  <conditionalFormatting sqref="B2:AB29">
    <cfRule type="cellIs" dxfId="4" priority="2" stopIfTrue="1" operator="between">
      <formula>0.8</formula>
      <formula>0.99</formula>
    </cfRule>
    <cfRule type="cellIs" dxfId="3" priority="1" stopIfTrue="1" operator="between">
      <formula>-0.8</formula>
      <formula>-0.99</formula>
    </cfRule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29"/>
  <sheetViews>
    <sheetView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O6" sqref="O6"/>
    </sheetView>
  </sheetViews>
  <sheetFormatPr defaultRowHeight="12.75"/>
  <cols>
    <col min="2" max="12" width="6.28515625" customWidth="1"/>
    <col min="13" max="30" width="7.28515625" customWidth="1"/>
  </cols>
  <sheetData>
    <row r="1" spans="1:29">
      <c r="A1" s="7"/>
      <c r="B1" s="7" t="s">
        <v>142</v>
      </c>
      <c r="C1" s="7" t="s">
        <v>143</v>
      </c>
      <c r="D1" s="7" t="s">
        <v>58</v>
      </c>
      <c r="E1" s="7" t="s">
        <v>55</v>
      </c>
      <c r="F1" s="7" t="s">
        <v>2</v>
      </c>
      <c r="G1" s="7" t="s">
        <v>63</v>
      </c>
      <c r="H1" s="7" t="s">
        <v>60</v>
      </c>
      <c r="I1" s="7" t="s">
        <v>73</v>
      </c>
      <c r="J1" s="7" t="s">
        <v>144</v>
      </c>
      <c r="K1" s="7" t="s">
        <v>46</v>
      </c>
      <c r="L1" s="7" t="s">
        <v>4</v>
      </c>
      <c r="M1" s="7" t="s">
        <v>66</v>
      </c>
      <c r="N1" s="7" t="s">
        <v>68</v>
      </c>
      <c r="O1" s="7" t="s">
        <v>6</v>
      </c>
      <c r="P1" s="7" t="s">
        <v>56</v>
      </c>
      <c r="Q1" s="7" t="s">
        <v>8</v>
      </c>
      <c r="R1" s="7" t="s">
        <v>5</v>
      </c>
      <c r="S1" s="7" t="s">
        <v>59</v>
      </c>
      <c r="T1" s="7" t="s">
        <v>7</v>
      </c>
      <c r="U1" s="7" t="s">
        <v>69</v>
      </c>
      <c r="V1" s="7" t="s">
        <v>62</v>
      </c>
      <c r="W1" s="7" t="s">
        <v>64</v>
      </c>
      <c r="X1" s="7" t="s">
        <v>70</v>
      </c>
      <c r="Y1" s="7" t="s">
        <v>57</v>
      </c>
      <c r="Z1" s="7" t="s">
        <v>77</v>
      </c>
      <c r="AA1" s="7" t="s">
        <v>61</v>
      </c>
      <c r="AB1" s="7" t="s">
        <v>65</v>
      </c>
      <c r="AC1" s="7" t="s">
        <v>67</v>
      </c>
    </row>
    <row r="2" spans="1:29">
      <c r="A2" s="5" t="s">
        <v>142</v>
      </c>
      <c r="B2" s="36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</row>
    <row r="3" spans="1:29">
      <c r="A3" s="5" t="s">
        <v>143</v>
      </c>
      <c r="B3" s="36">
        <v>-0.49122329050385916</v>
      </c>
      <c r="C3" s="36">
        <v>1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>
      <c r="A4" s="5" t="s">
        <v>58</v>
      </c>
      <c r="B4" s="36">
        <v>-0.28550718622524868</v>
      </c>
      <c r="C4" s="36">
        <v>0.60274362213212751</v>
      </c>
      <c r="D4" s="36">
        <v>1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1:29">
      <c r="A5" s="5" t="s">
        <v>55</v>
      </c>
      <c r="B5" s="36">
        <v>-0.15403449864470334</v>
      </c>
      <c r="C5" s="36">
        <v>0.53828154700162911</v>
      </c>
      <c r="D5" s="63">
        <v>0.70947122750163316</v>
      </c>
      <c r="E5" s="63">
        <v>1</v>
      </c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36"/>
      <c r="Z5" s="36"/>
      <c r="AA5" s="36"/>
      <c r="AB5" s="36"/>
      <c r="AC5" s="36"/>
    </row>
    <row r="6" spans="1:29">
      <c r="A6" s="5" t="s">
        <v>2</v>
      </c>
      <c r="B6" s="36">
        <v>0.21924912791407802</v>
      </c>
      <c r="C6" s="36">
        <v>0.44714727014487621</v>
      </c>
      <c r="D6" s="63">
        <v>0.61048139345452546</v>
      </c>
      <c r="E6" s="63">
        <v>0.81021026740300517</v>
      </c>
      <c r="F6" s="63">
        <v>1</v>
      </c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36"/>
      <c r="Z6" s="36"/>
      <c r="AA6" s="36"/>
      <c r="AB6" s="36"/>
      <c r="AC6" s="36"/>
    </row>
    <row r="7" spans="1:29">
      <c r="A7" s="5" t="s">
        <v>63</v>
      </c>
      <c r="B7" s="36">
        <v>-0.2716970021650319</v>
      </c>
      <c r="C7" s="36">
        <v>-0.34990726749073375</v>
      </c>
      <c r="D7" s="63">
        <v>-0.544909607118363</v>
      </c>
      <c r="E7" s="63">
        <v>-0.80968484914611105</v>
      </c>
      <c r="F7" s="63">
        <v>-0.90595237446734</v>
      </c>
      <c r="G7" s="63">
        <v>1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36"/>
      <c r="Z7" s="36"/>
      <c r="AA7" s="36"/>
      <c r="AB7" s="36"/>
      <c r="AC7" s="36"/>
    </row>
    <row r="8" spans="1:29">
      <c r="A8" s="5" t="s">
        <v>60</v>
      </c>
      <c r="B8" s="36">
        <v>0.11155147819017859</v>
      </c>
      <c r="C8" s="36">
        <v>0.41189650623520185</v>
      </c>
      <c r="D8" s="63">
        <v>0.53242438255425006</v>
      </c>
      <c r="E8" s="63">
        <v>0.46001840415274758</v>
      </c>
      <c r="F8" s="63">
        <v>0.60223954455799444</v>
      </c>
      <c r="G8" s="63">
        <v>-0.60269583350358802</v>
      </c>
      <c r="H8" s="63">
        <v>1</v>
      </c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36"/>
      <c r="Z8" s="36"/>
      <c r="AA8" s="36"/>
      <c r="AB8" s="36"/>
      <c r="AC8" s="36"/>
    </row>
    <row r="9" spans="1:29">
      <c r="A9" s="5" t="s">
        <v>73</v>
      </c>
      <c r="B9" s="36">
        <v>6.5361288850002072E-2</v>
      </c>
      <c r="C9" s="36">
        <v>-0.52976466091784291</v>
      </c>
      <c r="D9" s="63">
        <v>-0.59947518251113108</v>
      </c>
      <c r="E9" s="63">
        <v>-0.59911161486730813</v>
      </c>
      <c r="F9" s="63">
        <v>-0.72428595267237039</v>
      </c>
      <c r="G9" s="63">
        <v>0.51706675418955628</v>
      </c>
      <c r="H9" s="63">
        <v>-0.55879755307733803</v>
      </c>
      <c r="I9" s="63">
        <v>1</v>
      </c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36"/>
      <c r="Z9" s="36"/>
      <c r="AA9" s="36"/>
      <c r="AB9" s="36"/>
      <c r="AC9" s="36"/>
    </row>
    <row r="10" spans="1:29">
      <c r="A10" s="5" t="s">
        <v>144</v>
      </c>
      <c r="B10" s="36">
        <v>-0.13271775009205228</v>
      </c>
      <c r="C10" s="36">
        <v>-0.12426840939887931</v>
      </c>
      <c r="D10" s="63">
        <v>-0.39383740546957813</v>
      </c>
      <c r="E10" s="63">
        <v>-0.10051167444104657</v>
      </c>
      <c r="F10" s="63">
        <v>-0.23729670453848753</v>
      </c>
      <c r="G10" s="63">
        <v>0.19980420708237362</v>
      </c>
      <c r="H10" s="63">
        <v>-0.49077130006557412</v>
      </c>
      <c r="I10" s="63">
        <v>0.40941247445186629</v>
      </c>
      <c r="J10" s="63">
        <v>1</v>
      </c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36"/>
      <c r="Z10" s="36"/>
      <c r="AA10" s="36"/>
      <c r="AB10" s="36"/>
      <c r="AC10" s="36"/>
    </row>
    <row r="11" spans="1:29">
      <c r="A11" s="5" t="s">
        <v>46</v>
      </c>
      <c r="B11" s="36">
        <v>0.23829060232544613</v>
      </c>
      <c r="C11" s="36">
        <v>0.38608938069434046</v>
      </c>
      <c r="D11" s="63">
        <v>0.48322985241052924</v>
      </c>
      <c r="E11" s="63">
        <v>0.75330942932581768</v>
      </c>
      <c r="F11" s="63">
        <v>0.91145370376887391</v>
      </c>
      <c r="G11" s="63">
        <v>-0.86144962463260988</v>
      </c>
      <c r="H11" s="63">
        <v>0.50782590903857416</v>
      </c>
      <c r="I11" s="63">
        <v>-0.53871874633368089</v>
      </c>
      <c r="J11" s="63">
        <v>-2.4855795555440034E-2</v>
      </c>
      <c r="K11" s="63">
        <v>1</v>
      </c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36"/>
      <c r="Z11" s="36"/>
      <c r="AA11" s="36"/>
      <c r="AB11" s="36"/>
      <c r="AC11" s="36"/>
    </row>
    <row r="12" spans="1:29">
      <c r="A12" s="5" t="s">
        <v>4</v>
      </c>
      <c r="B12" s="36">
        <v>-0.25780313740967142</v>
      </c>
      <c r="C12" s="36">
        <v>0.11075423645061078</v>
      </c>
      <c r="D12" s="63">
        <v>0.36682562803915242</v>
      </c>
      <c r="E12" s="63">
        <v>0.38221907039975989</v>
      </c>
      <c r="F12" s="63">
        <v>0.17162313831375484</v>
      </c>
      <c r="G12" s="63">
        <v>-0.28995800937164845</v>
      </c>
      <c r="H12" s="63">
        <v>0.3631521000083765</v>
      </c>
      <c r="I12" s="63">
        <v>-0.17491655351933499</v>
      </c>
      <c r="J12" s="63">
        <v>-0.23523842129653749</v>
      </c>
      <c r="K12" s="63">
        <v>4.8835468134110938E-2</v>
      </c>
      <c r="L12" s="63">
        <v>1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36"/>
      <c r="Z12" s="36"/>
      <c r="AA12" s="36"/>
      <c r="AB12" s="36"/>
      <c r="AC12" s="36"/>
    </row>
    <row r="13" spans="1:29">
      <c r="A13" s="5" t="s">
        <v>66</v>
      </c>
      <c r="B13" s="36">
        <v>0.20465380886639645</v>
      </c>
      <c r="C13" s="36">
        <v>0.47666118062429552</v>
      </c>
      <c r="D13" s="63">
        <v>0.60298848547392703</v>
      </c>
      <c r="E13" s="63">
        <v>0.79902131833537093</v>
      </c>
      <c r="F13" s="63">
        <v>0.98653210884883935</v>
      </c>
      <c r="G13" s="63">
        <v>-0.8866634768964633</v>
      </c>
      <c r="H13" s="63">
        <v>0.61552785869253512</v>
      </c>
      <c r="I13" s="63">
        <v>-0.7205027130895828</v>
      </c>
      <c r="J13" s="63">
        <v>-0.19947634209554213</v>
      </c>
      <c r="K13" s="63">
        <v>0.93090501344343768</v>
      </c>
      <c r="L13" s="63">
        <v>0.15690137514052452</v>
      </c>
      <c r="M13" s="63">
        <v>1</v>
      </c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36"/>
      <c r="Z13" s="36"/>
      <c r="AA13" s="36"/>
      <c r="AB13" s="36"/>
      <c r="AC13" s="36"/>
    </row>
    <row r="14" spans="1:29">
      <c r="A14" s="5" t="s">
        <v>68</v>
      </c>
      <c r="B14" s="36">
        <v>0.30263030431003152</v>
      </c>
      <c r="C14" s="36">
        <v>0.24925785586024424</v>
      </c>
      <c r="D14" s="63">
        <v>7.7147014037587489E-2</v>
      </c>
      <c r="E14" s="63">
        <v>0.53844389247336222</v>
      </c>
      <c r="F14" s="63">
        <v>0.70991743758228087</v>
      </c>
      <c r="G14" s="63">
        <v>-0.59555573465949529</v>
      </c>
      <c r="H14" s="63">
        <v>0.21160310483581396</v>
      </c>
      <c r="I14" s="63">
        <v>-0.43165908492681687</v>
      </c>
      <c r="J14" s="63">
        <v>8.4417447127267037E-2</v>
      </c>
      <c r="K14" s="63">
        <v>0.66639688321652546</v>
      </c>
      <c r="L14" s="63">
        <v>-0.16512953872545183</v>
      </c>
      <c r="M14" s="63">
        <v>0.69634379806584401</v>
      </c>
      <c r="N14" s="63">
        <v>1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36"/>
      <c r="Z14" s="36"/>
      <c r="AA14" s="36"/>
      <c r="AB14" s="36"/>
      <c r="AC14" s="36"/>
    </row>
    <row r="15" spans="1:29">
      <c r="A15" s="5" t="s">
        <v>6</v>
      </c>
      <c r="B15" s="63">
        <v>0.78177050829974359</v>
      </c>
      <c r="C15" s="36">
        <v>-0.4032592245201867</v>
      </c>
      <c r="D15" s="63">
        <v>-0.4056387554969953</v>
      </c>
      <c r="E15" s="63">
        <v>2.5430400850575671E-2</v>
      </c>
      <c r="F15" s="63">
        <v>0.22165616118997017</v>
      </c>
      <c r="G15" s="63">
        <v>-0.29770354639450042</v>
      </c>
      <c r="H15" s="63">
        <v>-0.13976391511228173</v>
      </c>
      <c r="I15" s="63">
        <v>0.1233608928450675</v>
      </c>
      <c r="J15" s="63">
        <v>0.18378552636069123</v>
      </c>
      <c r="K15" s="63">
        <v>0.27266654279735003</v>
      </c>
      <c r="L15" s="63">
        <v>-0.3808300073455983</v>
      </c>
      <c r="M15" s="63">
        <v>0.1926761989958998</v>
      </c>
      <c r="N15" s="63">
        <v>0.56519101338773114</v>
      </c>
      <c r="O15" s="63">
        <v>1</v>
      </c>
      <c r="P15" s="63"/>
      <c r="Q15" s="63"/>
      <c r="R15" s="63"/>
      <c r="S15" s="63"/>
      <c r="T15" s="63"/>
      <c r="U15" s="63"/>
      <c r="V15" s="63"/>
      <c r="W15" s="63"/>
      <c r="X15" s="63"/>
      <c r="Y15" s="36"/>
      <c r="Z15" s="36"/>
      <c r="AA15" s="36"/>
      <c r="AB15" s="36"/>
      <c r="AC15" s="36"/>
    </row>
    <row r="16" spans="1:29">
      <c r="A16" s="5" t="s">
        <v>56</v>
      </c>
      <c r="B16" s="36">
        <v>-0.11343314880646597</v>
      </c>
      <c r="C16" s="36">
        <v>-0.29561994117169965</v>
      </c>
      <c r="D16" s="63">
        <v>-0.13819720986928974</v>
      </c>
      <c r="E16" s="63">
        <v>0.13789999791026325</v>
      </c>
      <c r="F16" s="63">
        <v>-7.7984786936311458E-3</v>
      </c>
      <c r="G16" s="63">
        <v>-0.11932274012978129</v>
      </c>
      <c r="H16" s="63">
        <v>-0.16247485649115059</v>
      </c>
      <c r="I16" s="63">
        <v>7.3148722821251913E-2</v>
      </c>
      <c r="J16" s="63">
        <v>0.16918004942709591</v>
      </c>
      <c r="K16" s="63">
        <v>-0.10490484338917402</v>
      </c>
      <c r="L16" s="63">
        <v>0.55111691460172796</v>
      </c>
      <c r="M16" s="63">
        <v>-4.827294369105644E-2</v>
      </c>
      <c r="N16" s="63">
        <v>0.15878522918961432</v>
      </c>
      <c r="O16" s="63">
        <v>7.443479543504658E-2</v>
      </c>
      <c r="P16" s="63">
        <v>1</v>
      </c>
      <c r="Q16" s="63"/>
      <c r="R16" s="63"/>
      <c r="S16" s="63"/>
      <c r="T16" s="63"/>
      <c r="U16" s="63"/>
      <c r="V16" s="63"/>
      <c r="W16" s="63"/>
      <c r="X16" s="63"/>
      <c r="Y16" s="36"/>
      <c r="Z16" s="36"/>
      <c r="AA16" s="36"/>
      <c r="AB16" s="36"/>
      <c r="AC16" s="36"/>
    </row>
    <row r="17" spans="1:29">
      <c r="A17" s="5" t="s">
        <v>8</v>
      </c>
      <c r="B17" s="36">
        <v>-0.37168707445427568</v>
      </c>
      <c r="C17" s="36">
        <v>0.51951521358600961</v>
      </c>
      <c r="D17" s="63">
        <v>0.3756388098762844</v>
      </c>
      <c r="E17" s="63">
        <v>0.51721872361818033</v>
      </c>
      <c r="F17" s="63">
        <v>0.30423365539028691</v>
      </c>
      <c r="G17" s="63">
        <v>-0.41451491653586842</v>
      </c>
      <c r="H17" s="63">
        <v>0.38085739438728861</v>
      </c>
      <c r="I17" s="63">
        <v>-0.25923620088217736</v>
      </c>
      <c r="J17" s="63">
        <v>-0.15517806797869066</v>
      </c>
      <c r="K17" s="63">
        <v>0.12148972291743469</v>
      </c>
      <c r="L17" s="63">
        <v>0.47346398813062501</v>
      </c>
      <c r="M17" s="63">
        <v>0.2696376746386222</v>
      </c>
      <c r="N17" s="63">
        <v>0.24754287569560787</v>
      </c>
      <c r="O17" s="63">
        <v>-0.20706140551840613</v>
      </c>
      <c r="P17" s="63">
        <v>0.30081524065801424</v>
      </c>
      <c r="Q17" s="63">
        <v>1</v>
      </c>
      <c r="R17" s="63"/>
      <c r="S17" s="63"/>
      <c r="T17" s="63"/>
      <c r="U17" s="63"/>
      <c r="V17" s="63"/>
      <c r="W17" s="63"/>
      <c r="X17" s="63"/>
      <c r="Y17" s="36"/>
      <c r="Z17" s="36"/>
      <c r="AA17" s="36"/>
      <c r="AB17" s="36"/>
      <c r="AC17" s="36"/>
    </row>
    <row r="18" spans="1:29">
      <c r="A18" s="5" t="s">
        <v>5</v>
      </c>
      <c r="B18" s="36">
        <v>3.3769647673361068E-2</v>
      </c>
      <c r="C18" s="36">
        <v>0.34193575252572206</v>
      </c>
      <c r="D18" s="63">
        <v>0.23902761271287634</v>
      </c>
      <c r="E18" s="63">
        <v>0.43640316577856458</v>
      </c>
      <c r="F18" s="63">
        <v>0.50083464283650736</v>
      </c>
      <c r="G18" s="63">
        <v>-0.50567726989070871</v>
      </c>
      <c r="H18" s="63">
        <v>0.40153353639325368</v>
      </c>
      <c r="I18" s="63">
        <v>-0.31096656650835436</v>
      </c>
      <c r="J18" s="63">
        <v>-0.10106181970940566</v>
      </c>
      <c r="K18" s="63">
        <v>0.46851666531987279</v>
      </c>
      <c r="L18" s="63">
        <v>0.31666144583898531</v>
      </c>
      <c r="M18" s="63">
        <v>0.51141210930367687</v>
      </c>
      <c r="N18" s="63">
        <v>0.52160793917192427</v>
      </c>
      <c r="O18" s="63">
        <v>6.2796364230569238E-2</v>
      </c>
      <c r="P18" s="63">
        <v>0.26868320843798199</v>
      </c>
      <c r="Q18" s="63">
        <v>0.48940263311408388</v>
      </c>
      <c r="R18" s="63">
        <v>1</v>
      </c>
      <c r="S18" s="63"/>
      <c r="T18" s="63"/>
      <c r="U18" s="63"/>
      <c r="V18" s="63"/>
      <c r="W18" s="63"/>
      <c r="X18" s="63"/>
      <c r="Y18" s="36"/>
      <c r="Z18" s="36"/>
      <c r="AA18" s="36"/>
      <c r="AB18" s="36"/>
      <c r="AC18" s="36"/>
    </row>
    <row r="19" spans="1:29">
      <c r="A19" s="5" t="s">
        <v>59</v>
      </c>
      <c r="B19" s="36">
        <v>0.62985383314660726</v>
      </c>
      <c r="C19" s="36">
        <v>-0.41291167316750438</v>
      </c>
      <c r="D19" s="63">
        <v>-0.36842676753682979</v>
      </c>
      <c r="E19" s="63">
        <v>8.0678293622084798E-2</v>
      </c>
      <c r="F19" s="63">
        <v>0.21634265132952774</v>
      </c>
      <c r="G19" s="63">
        <v>-0.30743016159088993</v>
      </c>
      <c r="H19" s="63">
        <v>-0.14849430523566609</v>
      </c>
      <c r="I19" s="63">
        <v>9.9754240034024416E-2</v>
      </c>
      <c r="J19" s="63">
        <v>0.14893387340609099</v>
      </c>
      <c r="K19" s="63">
        <v>0.27183700712076764</v>
      </c>
      <c r="L19" s="63">
        <v>-0.16246630013314847</v>
      </c>
      <c r="M19" s="63">
        <v>0.2011854645397935</v>
      </c>
      <c r="N19" s="63">
        <v>0.57413897420658899</v>
      </c>
      <c r="O19" s="63">
        <v>0.82392720191787139</v>
      </c>
      <c r="P19" s="63">
        <v>0.36110581879137937</v>
      </c>
      <c r="Q19" s="63">
        <v>-9.5533206453947209E-2</v>
      </c>
      <c r="R19" s="63">
        <v>0.41895913028056087</v>
      </c>
      <c r="S19" s="63">
        <v>1</v>
      </c>
      <c r="T19" s="63"/>
      <c r="U19" s="63"/>
      <c r="V19" s="63"/>
      <c r="W19" s="63"/>
      <c r="X19" s="63"/>
      <c r="Y19" s="36"/>
      <c r="Z19" s="36"/>
      <c r="AA19" s="36"/>
      <c r="AB19" s="36"/>
      <c r="AC19" s="36"/>
    </row>
    <row r="20" spans="1:29">
      <c r="A20" s="5" t="s">
        <v>7</v>
      </c>
      <c r="B20" s="36">
        <v>0.50111044710349106</v>
      </c>
      <c r="C20" s="36">
        <v>-0.2791166212770832</v>
      </c>
      <c r="D20" s="63">
        <v>-0.4145805527479105</v>
      </c>
      <c r="E20" s="63">
        <v>7.1555058852445091E-2</v>
      </c>
      <c r="F20" s="63">
        <v>6.8601154054255389E-2</v>
      </c>
      <c r="G20" s="63">
        <v>-0.14075953999062224</v>
      </c>
      <c r="H20" s="63">
        <v>-0.22343030263561639</v>
      </c>
      <c r="I20" s="63">
        <v>0.19488235799219919</v>
      </c>
      <c r="J20" s="63">
        <v>0.30053165294330791</v>
      </c>
      <c r="K20" s="63">
        <v>0.13922165641343248</v>
      </c>
      <c r="L20" s="63">
        <v>-0.30896983885000118</v>
      </c>
      <c r="M20" s="63">
        <v>4.369288627769341E-2</v>
      </c>
      <c r="N20" s="63">
        <v>0.48613491323947039</v>
      </c>
      <c r="O20" s="63">
        <v>0.8630671280551756</v>
      </c>
      <c r="P20" s="63">
        <v>9.0347584215539414E-2</v>
      </c>
      <c r="Q20" s="63">
        <v>-7.9127846604033325E-2</v>
      </c>
      <c r="R20" s="63">
        <v>6.7018698588162201E-2</v>
      </c>
      <c r="S20" s="63">
        <v>0.69906497784148791</v>
      </c>
      <c r="T20" s="63">
        <v>1</v>
      </c>
      <c r="U20" s="63"/>
      <c r="V20" s="63"/>
      <c r="W20" s="63"/>
      <c r="X20" s="63"/>
      <c r="Y20" s="36"/>
      <c r="Z20" s="36"/>
      <c r="AA20" s="36"/>
      <c r="AB20" s="36"/>
      <c r="AC20" s="36"/>
    </row>
    <row r="21" spans="1:29">
      <c r="A21" s="5" t="s">
        <v>69</v>
      </c>
      <c r="B21" s="36">
        <v>-4.4187465976515345E-3</v>
      </c>
      <c r="C21" s="36">
        <v>2.5909142086823832E-2</v>
      </c>
      <c r="D21" s="63">
        <v>0.10120678896196156</v>
      </c>
      <c r="E21" s="63">
        <v>0.57995509039932591</v>
      </c>
      <c r="F21" s="63">
        <v>0.35798082872147469</v>
      </c>
      <c r="G21" s="63">
        <v>-0.49469885541842534</v>
      </c>
      <c r="H21" s="63">
        <v>8.3450465699810766E-2</v>
      </c>
      <c r="I21" s="63">
        <v>-0.17524331012450828</v>
      </c>
      <c r="J21" s="63">
        <v>-1.0761559944319266E-2</v>
      </c>
      <c r="K21" s="63">
        <v>0.35102988963152287</v>
      </c>
      <c r="L21" s="63">
        <v>0.24195274281461407</v>
      </c>
      <c r="M21" s="63">
        <v>0.32403813723054425</v>
      </c>
      <c r="N21" s="63">
        <v>0.40800907493091343</v>
      </c>
      <c r="O21" s="63">
        <v>0.35592688423495944</v>
      </c>
      <c r="P21" s="63">
        <v>0.42790128845278358</v>
      </c>
      <c r="Q21" s="63">
        <v>0.3331403264486707</v>
      </c>
      <c r="R21" s="63">
        <v>0.25559808234944409</v>
      </c>
      <c r="S21" s="63">
        <v>0.45438489282034039</v>
      </c>
      <c r="T21" s="63">
        <v>0.49145760223562235</v>
      </c>
      <c r="U21" s="63">
        <v>1</v>
      </c>
      <c r="V21" s="63"/>
      <c r="W21" s="63"/>
      <c r="X21" s="63"/>
      <c r="Y21" s="36"/>
      <c r="Z21" s="36"/>
      <c r="AA21" s="36"/>
      <c r="AB21" s="36"/>
      <c r="AC21" s="36"/>
    </row>
    <row r="22" spans="1:29">
      <c r="A22" s="5" t="s">
        <v>62</v>
      </c>
      <c r="B22" s="36">
        <v>0.23272838241529123</v>
      </c>
      <c r="C22" s="36">
        <v>0.42613152793201198</v>
      </c>
      <c r="D22" s="63">
        <v>0.4762333970661019</v>
      </c>
      <c r="E22" s="63">
        <v>0.69968285038556755</v>
      </c>
      <c r="F22" s="63">
        <v>0.90665248701313528</v>
      </c>
      <c r="G22" s="63">
        <v>-0.79853077302543185</v>
      </c>
      <c r="H22" s="63">
        <v>0.47448940860983102</v>
      </c>
      <c r="I22" s="63">
        <v>-0.59108079731454333</v>
      </c>
      <c r="J22" s="63">
        <v>-5.477538075392855E-2</v>
      </c>
      <c r="K22" s="63">
        <v>0.95961281174816115</v>
      </c>
      <c r="L22" s="63">
        <v>-1.1417554354239526E-2</v>
      </c>
      <c r="M22" s="63">
        <v>0.92603759304519473</v>
      </c>
      <c r="N22" s="63">
        <v>0.73842093655211183</v>
      </c>
      <c r="O22" s="63">
        <v>0.24777604563833536</v>
      </c>
      <c r="P22" s="63">
        <v>-8.2406429614140866E-2</v>
      </c>
      <c r="Q22" s="63">
        <v>0.14116351162286422</v>
      </c>
      <c r="R22" s="63">
        <v>0.49884587217890575</v>
      </c>
      <c r="S22" s="63">
        <v>0.2720199777290071</v>
      </c>
      <c r="T22" s="63">
        <v>8.7457008712409454E-2</v>
      </c>
      <c r="U22" s="63">
        <v>0.27391175309435928</v>
      </c>
      <c r="V22" s="63">
        <v>1</v>
      </c>
      <c r="W22" s="63"/>
      <c r="X22" s="63"/>
      <c r="Y22" s="36"/>
      <c r="Z22" s="36"/>
      <c r="AA22" s="36"/>
      <c r="AB22" s="36"/>
      <c r="AC22" s="36"/>
    </row>
    <row r="23" spans="1:29">
      <c r="A23" s="5" t="s">
        <v>64</v>
      </c>
      <c r="B23" s="36">
        <v>0.21715522702139189</v>
      </c>
      <c r="C23" s="36">
        <v>-0.33783369293617743</v>
      </c>
      <c r="D23" s="63">
        <v>8.4144870679548914E-2</v>
      </c>
      <c r="E23" s="63">
        <v>-5.8110119217909657E-2</v>
      </c>
      <c r="F23" s="63">
        <v>-6.776998355217656E-2</v>
      </c>
      <c r="G23" s="63">
        <v>-0.10979002479840548</v>
      </c>
      <c r="H23" s="63">
        <v>0.13716515266729867</v>
      </c>
      <c r="I23" s="63">
        <v>0.18978656108308559</v>
      </c>
      <c r="J23" s="63">
        <v>-0.21260011154736333</v>
      </c>
      <c r="K23" s="63">
        <v>2.2136998743527425E-2</v>
      </c>
      <c r="L23" s="63">
        <v>0.21476176469672764</v>
      </c>
      <c r="M23" s="63">
        <v>-3.9240741209157583E-2</v>
      </c>
      <c r="N23" s="63">
        <v>-0.49380004826505752</v>
      </c>
      <c r="O23" s="63">
        <v>-2.8248241293890346E-2</v>
      </c>
      <c r="P23" s="63">
        <v>-0.12461581342219158</v>
      </c>
      <c r="Q23" s="63">
        <v>-0.38354780930339216</v>
      </c>
      <c r="R23" s="63">
        <v>-0.29367028348670821</v>
      </c>
      <c r="S23" s="63">
        <v>-5.1777359903585306E-2</v>
      </c>
      <c r="T23" s="63">
        <v>-0.12129234312064538</v>
      </c>
      <c r="U23" s="63">
        <v>1.2737366432564701E-2</v>
      </c>
      <c r="V23" s="63">
        <v>-0.17254587320264109</v>
      </c>
      <c r="W23" s="63">
        <v>1</v>
      </c>
      <c r="X23" s="63"/>
      <c r="Y23" s="36"/>
      <c r="Z23" s="36"/>
      <c r="AA23" s="36"/>
      <c r="AB23" s="36"/>
      <c r="AC23" s="36"/>
    </row>
    <row r="24" spans="1:29">
      <c r="A24" s="5" t="s">
        <v>70</v>
      </c>
      <c r="B24" s="36">
        <v>0.19111231718250013</v>
      </c>
      <c r="C24" s="36">
        <v>0.42282185772269865</v>
      </c>
      <c r="D24" s="63">
        <v>0.61968654523193212</v>
      </c>
      <c r="E24" s="63">
        <v>0.64963835115902624</v>
      </c>
      <c r="F24" s="63">
        <v>0.88678629762064543</v>
      </c>
      <c r="G24" s="63">
        <v>-0.73870556205190097</v>
      </c>
      <c r="H24" s="63">
        <v>0.5179936481607873</v>
      </c>
      <c r="I24" s="63">
        <v>-0.71777572061709938</v>
      </c>
      <c r="J24" s="63">
        <v>-0.28008069141095671</v>
      </c>
      <c r="K24" s="63">
        <v>0.74637276611290859</v>
      </c>
      <c r="L24" s="63">
        <v>0.186298071980812</v>
      </c>
      <c r="M24" s="63">
        <v>0.86946678151896106</v>
      </c>
      <c r="N24" s="63">
        <v>0.53649139454129635</v>
      </c>
      <c r="O24" s="63">
        <v>0.12365970728232629</v>
      </c>
      <c r="P24" s="63">
        <v>-5.6573259527890142E-2</v>
      </c>
      <c r="Q24" s="63">
        <v>0.12392245010569977</v>
      </c>
      <c r="R24" s="63">
        <v>0.28907792075017663</v>
      </c>
      <c r="S24" s="63">
        <v>6.5459304519990824E-2</v>
      </c>
      <c r="T24" s="63">
        <v>-3.1477829189089236E-2</v>
      </c>
      <c r="U24" s="63">
        <v>0.19764696044259397</v>
      </c>
      <c r="V24" s="63">
        <v>0.74526410287625067</v>
      </c>
      <c r="W24" s="63">
        <v>3.9411940352838758E-2</v>
      </c>
      <c r="X24" s="63">
        <v>1</v>
      </c>
      <c r="Y24" s="36"/>
      <c r="Z24" s="36"/>
      <c r="AA24" s="36"/>
      <c r="AB24" s="36"/>
      <c r="AC24" s="36"/>
    </row>
    <row r="25" spans="1:29">
      <c r="A25" s="5" t="s">
        <v>57</v>
      </c>
      <c r="B25" s="36">
        <v>0.33543020082620428</v>
      </c>
      <c r="C25" s="36">
        <v>-0.53287469327284909</v>
      </c>
      <c r="D25" s="63">
        <v>-0.40031649993462726</v>
      </c>
      <c r="E25" s="63">
        <v>-0.61091211909550158</v>
      </c>
      <c r="F25" s="63">
        <v>-0.55142596673726485</v>
      </c>
      <c r="G25" s="63">
        <v>0.37976464080255884</v>
      </c>
      <c r="H25" s="63">
        <v>-0.22421005320503548</v>
      </c>
      <c r="I25" s="63">
        <v>0.67104905058985242</v>
      </c>
      <c r="J25" s="63">
        <v>0.11106779922624276</v>
      </c>
      <c r="K25" s="63">
        <v>-0.46037634353897167</v>
      </c>
      <c r="L25" s="63">
        <v>-0.16542537781013805</v>
      </c>
      <c r="M25" s="63">
        <v>-0.55901782364792318</v>
      </c>
      <c r="N25" s="63">
        <v>-0.52725738195508609</v>
      </c>
      <c r="O25" s="63">
        <v>5.9414205679350365E-2</v>
      </c>
      <c r="P25" s="63">
        <v>-9.3560499661119928E-2</v>
      </c>
      <c r="Q25" s="63">
        <v>-0.40257226350356945</v>
      </c>
      <c r="R25" s="63">
        <v>-0.34223031324626407</v>
      </c>
      <c r="S25" s="63">
        <v>5.395066969136943E-3</v>
      </c>
      <c r="T25" s="63">
        <v>-6.7579967844432237E-2</v>
      </c>
      <c r="U25" s="63">
        <v>-0.36961830618088215</v>
      </c>
      <c r="V25" s="63">
        <v>-0.50718288069037187</v>
      </c>
      <c r="W25" s="63">
        <v>0.36472929207672011</v>
      </c>
      <c r="X25" s="63">
        <v>-0.47177860182391385</v>
      </c>
      <c r="Y25" s="36">
        <v>1</v>
      </c>
      <c r="Z25" s="36"/>
      <c r="AA25" s="36"/>
      <c r="AB25" s="36"/>
      <c r="AC25" s="36"/>
    </row>
    <row r="26" spans="1:29">
      <c r="A26" s="76" t="s">
        <v>77</v>
      </c>
      <c r="B26" s="73">
        <v>0.16722433560379008</v>
      </c>
      <c r="C26" s="73">
        <v>-0.42202448633128764</v>
      </c>
      <c r="D26" s="74">
        <v>-0.1189398459053591</v>
      </c>
      <c r="E26" s="74">
        <v>-0.1737514013683947</v>
      </c>
      <c r="F26" s="74">
        <v>-0.22996909919792713</v>
      </c>
      <c r="G26" s="74">
        <v>2.8919079892976894E-2</v>
      </c>
      <c r="H26" s="74">
        <v>-8.3846208887433771E-2</v>
      </c>
      <c r="I26" s="74">
        <v>0.35879775376968304</v>
      </c>
      <c r="J26" s="74">
        <v>-4.0532163454613912E-2</v>
      </c>
      <c r="K26" s="74">
        <v>-8.1927636325017039E-2</v>
      </c>
      <c r="L26" s="74">
        <v>0.12726432737156487</v>
      </c>
      <c r="M26" s="74">
        <v>-0.19368746813024457</v>
      </c>
      <c r="N26" s="74">
        <v>-0.505558610626478</v>
      </c>
      <c r="O26" s="74">
        <v>4.111632717979543E-2</v>
      </c>
      <c r="P26" s="74">
        <v>-6.6373378937089375E-2</v>
      </c>
      <c r="Q26" s="74">
        <v>-0.44833883932095042</v>
      </c>
      <c r="R26" s="74">
        <v>-0.34583080949605582</v>
      </c>
      <c r="S26" s="74">
        <v>2.450364988792272E-2</v>
      </c>
      <c r="T26" s="74">
        <v>1.1217969093799125E-3</v>
      </c>
      <c r="U26" s="74">
        <v>1.7653437971170503E-2</v>
      </c>
      <c r="V26" s="74">
        <v>-0.28129952452079854</v>
      </c>
      <c r="W26" s="74">
        <v>0.95179883819335054</v>
      </c>
      <c r="X26" s="74">
        <v>-0.13075915836236049</v>
      </c>
      <c r="Y26" s="73">
        <v>0.36480572083473772</v>
      </c>
      <c r="Z26" s="73">
        <v>1</v>
      </c>
      <c r="AA26" s="36"/>
      <c r="AB26" s="36"/>
      <c r="AC26" s="36"/>
    </row>
    <row r="27" spans="1:29">
      <c r="A27" s="5" t="s">
        <v>61</v>
      </c>
      <c r="B27" s="36">
        <v>1.4498847644450145E-3</v>
      </c>
      <c r="C27" s="36">
        <v>0.44163891816853029</v>
      </c>
      <c r="D27" s="63">
        <v>0.45606041128179825</v>
      </c>
      <c r="E27" s="63">
        <v>0.44269397953537976</v>
      </c>
      <c r="F27" s="63">
        <v>0.51994815775203373</v>
      </c>
      <c r="G27" s="63">
        <v>-0.43038421179509739</v>
      </c>
      <c r="H27" s="63">
        <v>0.52447969205943634</v>
      </c>
      <c r="I27" s="63">
        <v>-0.47055650673083799</v>
      </c>
      <c r="J27" s="63">
        <v>-0.2783123959423357</v>
      </c>
      <c r="K27" s="63">
        <v>0.49020451296773565</v>
      </c>
      <c r="L27" s="63">
        <v>0.41677196752627371</v>
      </c>
      <c r="M27" s="63">
        <v>0.52932157458986184</v>
      </c>
      <c r="N27" s="63">
        <v>0.25444776769671934</v>
      </c>
      <c r="O27" s="63">
        <v>-0.23177273676533136</v>
      </c>
      <c r="P27" s="63">
        <v>-6.9863364234390463E-2</v>
      </c>
      <c r="Q27" s="63">
        <v>0.29724370591355537</v>
      </c>
      <c r="R27" s="63">
        <v>0.52651857016331305</v>
      </c>
      <c r="S27" s="63">
        <v>-4.2372377824793486E-2</v>
      </c>
      <c r="T27" s="63">
        <v>-0.32150135982152367</v>
      </c>
      <c r="U27" s="63">
        <v>-1.7252764351225382E-2</v>
      </c>
      <c r="V27" s="63">
        <v>0.52132533946231663</v>
      </c>
      <c r="W27" s="63">
        <v>-0.175880240367664</v>
      </c>
      <c r="X27" s="63">
        <v>0.44913340080062591</v>
      </c>
      <c r="Y27" s="36">
        <v>-0.30219106416472447</v>
      </c>
      <c r="Z27" s="73">
        <v>-0.30010386923961019</v>
      </c>
      <c r="AA27" s="36">
        <v>1</v>
      </c>
      <c r="AB27" s="36"/>
      <c r="AC27" s="36"/>
    </row>
    <row r="28" spans="1:29">
      <c r="A28" s="5" t="s">
        <v>65</v>
      </c>
      <c r="B28" s="36">
        <v>8.665032741207232E-2</v>
      </c>
      <c r="C28" s="36">
        <v>0.60488756232703156</v>
      </c>
      <c r="D28" s="63">
        <v>0.68063110005382765</v>
      </c>
      <c r="E28" s="63">
        <v>0.71891528655786774</v>
      </c>
      <c r="F28" s="63">
        <v>0.91784010362094159</v>
      </c>
      <c r="G28" s="63">
        <v>-0.76121200017069357</v>
      </c>
      <c r="H28" s="63">
        <v>0.63349284630364633</v>
      </c>
      <c r="I28" s="63">
        <v>-0.76386198154936713</v>
      </c>
      <c r="J28" s="63">
        <v>-0.305882249334546</v>
      </c>
      <c r="K28" s="63">
        <v>0.82407081602050369</v>
      </c>
      <c r="L28" s="63">
        <v>0.13496929005860711</v>
      </c>
      <c r="M28" s="63">
        <v>0.91420386189395098</v>
      </c>
      <c r="N28" s="63">
        <v>0.62755444768278235</v>
      </c>
      <c r="O28" s="63">
        <v>7.1962205019814431E-3</v>
      </c>
      <c r="P28" s="63">
        <v>-0.13511187474484254</v>
      </c>
      <c r="Q28" s="63">
        <v>0.35613196399499675</v>
      </c>
      <c r="R28" s="63">
        <v>0.56352502798652304</v>
      </c>
      <c r="S28" s="63">
        <v>3.8529170698325135E-2</v>
      </c>
      <c r="T28" s="63">
        <v>-0.11044954076176898</v>
      </c>
      <c r="U28" s="63">
        <v>0.12947360544755407</v>
      </c>
      <c r="V28" s="63">
        <v>0.88055897535466399</v>
      </c>
      <c r="W28" s="63">
        <v>-0.23270052033563476</v>
      </c>
      <c r="X28" s="63">
        <v>0.80481250945417182</v>
      </c>
      <c r="Y28" s="36">
        <v>-0.5454095847236009</v>
      </c>
      <c r="Z28" s="73">
        <v>-0.41614355650186369</v>
      </c>
      <c r="AA28" s="36">
        <v>0.58207082082146822</v>
      </c>
      <c r="AB28" s="36">
        <v>1</v>
      </c>
      <c r="AC28" s="36"/>
    </row>
    <row r="29" spans="1:29" ht="13.5" thickBot="1">
      <c r="A29" s="6" t="s">
        <v>67</v>
      </c>
      <c r="B29" s="37">
        <v>0.37805417824108317</v>
      </c>
      <c r="C29" s="37">
        <v>-0.29551856951654837</v>
      </c>
      <c r="D29" s="37">
        <v>-0.1024813926616072</v>
      </c>
      <c r="E29" s="37">
        <v>0.12171251620370242</v>
      </c>
      <c r="F29" s="37">
        <v>0.2555591165652773</v>
      </c>
      <c r="G29" s="37">
        <v>-0.28191696804339128</v>
      </c>
      <c r="H29" s="37">
        <v>8.949127646686221E-2</v>
      </c>
      <c r="I29" s="37">
        <v>-3.7308217753443951E-2</v>
      </c>
      <c r="J29" s="37">
        <v>-4.3217339061255862E-2</v>
      </c>
      <c r="K29" s="37">
        <v>0.26830082642607089</v>
      </c>
      <c r="L29" s="37">
        <v>-2.8210361958493305E-2</v>
      </c>
      <c r="M29" s="37">
        <v>0.23152921954234698</v>
      </c>
      <c r="N29" s="37">
        <v>0.17128974234008656</v>
      </c>
      <c r="O29" s="37">
        <v>0.28013629524510125</v>
      </c>
      <c r="P29" s="37">
        <v>-1.058336074910293E-3</v>
      </c>
      <c r="Q29" s="37">
        <v>-0.11476046330247537</v>
      </c>
      <c r="R29" s="37">
        <v>-0.12634302037651826</v>
      </c>
      <c r="S29" s="37">
        <v>0.25651438840312618</v>
      </c>
      <c r="T29" s="37">
        <v>1.5238929810823721E-4</v>
      </c>
      <c r="U29" s="37">
        <v>0.18168205057813705</v>
      </c>
      <c r="V29" s="37">
        <v>0.26769867019575261</v>
      </c>
      <c r="W29" s="37">
        <v>0.19075936753260039</v>
      </c>
      <c r="X29" s="37">
        <v>0.19981343102949212</v>
      </c>
      <c r="Y29" s="37">
        <v>0.19773511111921249</v>
      </c>
      <c r="Z29" s="75">
        <v>9.9294037094171853E-2</v>
      </c>
      <c r="AA29" s="37">
        <v>5.6051178724671517E-2</v>
      </c>
      <c r="AB29" s="37">
        <v>0.13847946572684539</v>
      </c>
      <c r="AC29" s="37">
        <v>1</v>
      </c>
    </row>
  </sheetData>
  <phoneticPr fontId="5" type="noConversion"/>
  <conditionalFormatting sqref="B2:AC29">
    <cfRule type="cellIs" dxfId="2" priority="3" stopIfTrue="1" operator="between">
      <formula>0.7</formula>
      <formula>0.79</formula>
    </cfRule>
    <cfRule type="cellIs" dxfId="1" priority="2" stopIfTrue="1" operator="between">
      <formula>0.8</formula>
      <formula>0.99</formula>
    </cfRule>
    <cfRule type="cellIs" dxfId="0" priority="1" stopIfTrue="1" operator="between">
      <formula>-0.8</formula>
      <formula>-0.99</formula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pane xSplit="3" ySplit="3" topLeftCell="E22" activePane="bottomRight" state="frozen"/>
      <selection pane="topRight" activeCell="D1" sqref="D1"/>
      <selection pane="bottomLeft" activeCell="A4" sqref="A4"/>
      <selection pane="bottomRight" activeCell="J22" sqref="J22"/>
    </sheetView>
  </sheetViews>
  <sheetFormatPr defaultRowHeight="12.75"/>
  <cols>
    <col min="4" max="4" width="7.28515625" customWidth="1"/>
    <col min="5" max="5" width="7" customWidth="1"/>
    <col min="6" max="11" width="6.7109375" customWidth="1"/>
    <col min="12" max="12" width="7.7109375" customWidth="1"/>
    <col min="13" max="15" width="6.5703125" customWidth="1"/>
    <col min="16" max="17" width="6.28515625" customWidth="1"/>
    <col min="18" max="18" width="6.7109375" customWidth="1"/>
    <col min="19" max="19" width="7" customWidth="1"/>
    <col min="20" max="20" width="6" customWidth="1"/>
    <col min="21" max="21" width="4.7109375" customWidth="1"/>
    <col min="22" max="22" width="5.5703125" customWidth="1"/>
    <col min="23" max="23" width="6" customWidth="1"/>
    <col min="24" max="24" width="5.5703125" customWidth="1"/>
    <col min="25" max="25" width="6.7109375" customWidth="1"/>
    <col min="26" max="31" width="5.7109375" customWidth="1"/>
  </cols>
  <sheetData>
    <row r="1" spans="1:31">
      <c r="F1">
        <v>11</v>
      </c>
      <c r="G1">
        <v>12</v>
      </c>
      <c r="H1">
        <v>13</v>
      </c>
      <c r="I1">
        <v>14</v>
      </c>
      <c r="J1">
        <v>15</v>
      </c>
      <c r="K1">
        <v>16</v>
      </c>
      <c r="M1">
        <v>19</v>
      </c>
      <c r="N1">
        <v>20</v>
      </c>
      <c r="O1">
        <v>22</v>
      </c>
      <c r="P1">
        <v>23</v>
      </c>
      <c r="Q1">
        <v>24</v>
      </c>
      <c r="R1">
        <v>25</v>
      </c>
      <c r="S1">
        <v>26</v>
      </c>
      <c r="T1">
        <v>27</v>
      </c>
      <c r="U1">
        <v>28</v>
      </c>
      <c r="V1">
        <v>29</v>
      </c>
      <c r="W1">
        <v>30</v>
      </c>
      <c r="X1">
        <v>37</v>
      </c>
      <c r="Y1">
        <v>38</v>
      </c>
      <c r="Z1">
        <v>40</v>
      </c>
      <c r="AA1">
        <v>42</v>
      </c>
      <c r="AB1">
        <v>56</v>
      </c>
      <c r="AC1">
        <v>82</v>
      </c>
      <c r="AD1">
        <v>90</v>
      </c>
      <c r="AE1">
        <v>92</v>
      </c>
    </row>
    <row r="2" spans="1:31">
      <c r="D2" t="s">
        <v>0</v>
      </c>
      <c r="F2" t="s">
        <v>1</v>
      </c>
      <c r="G2" t="s">
        <v>1</v>
      </c>
      <c r="H2" t="s">
        <v>1</v>
      </c>
      <c r="I2" t="s">
        <v>1</v>
      </c>
      <c r="J2" t="s">
        <v>1</v>
      </c>
      <c r="K2" t="s">
        <v>72</v>
      </c>
      <c r="M2" t="s">
        <v>1</v>
      </c>
      <c r="N2" t="s">
        <v>1</v>
      </c>
      <c r="O2" t="s">
        <v>1</v>
      </c>
      <c r="P2" t="s">
        <v>74</v>
      </c>
      <c r="Q2" t="s">
        <v>74</v>
      </c>
      <c r="R2" t="s">
        <v>1</v>
      </c>
      <c r="S2" t="s">
        <v>1</v>
      </c>
      <c r="T2" t="s">
        <v>74</v>
      </c>
      <c r="U2" t="s">
        <v>74</v>
      </c>
      <c r="V2" t="s">
        <v>74</v>
      </c>
      <c r="W2" t="s">
        <v>74</v>
      </c>
      <c r="X2" t="s">
        <v>74</v>
      </c>
      <c r="Y2" t="s">
        <v>74</v>
      </c>
      <c r="Z2" t="s">
        <v>74</v>
      </c>
      <c r="AA2" t="s">
        <v>74</v>
      </c>
      <c r="AB2" t="s">
        <v>74</v>
      </c>
      <c r="AC2" t="s">
        <v>74</v>
      </c>
      <c r="AD2" t="s">
        <v>74</v>
      </c>
      <c r="AE2" t="s">
        <v>74</v>
      </c>
    </row>
    <row r="3" spans="1:31">
      <c r="D3" t="s">
        <v>142</v>
      </c>
      <c r="E3" t="s">
        <v>143</v>
      </c>
      <c r="F3" t="s">
        <v>58</v>
      </c>
      <c r="G3" t="s">
        <v>55</v>
      </c>
      <c r="H3" t="s">
        <v>2</v>
      </c>
      <c r="I3" t="s">
        <v>63</v>
      </c>
      <c r="J3" t="s">
        <v>60</v>
      </c>
      <c r="K3" t="s">
        <v>73</v>
      </c>
      <c r="L3" t="s">
        <v>144</v>
      </c>
      <c r="M3" t="s">
        <v>46</v>
      </c>
      <c r="N3" t="s">
        <v>4</v>
      </c>
      <c r="O3" t="s">
        <v>66</v>
      </c>
      <c r="P3" t="s">
        <v>68</v>
      </c>
      <c r="Q3" t="s">
        <v>6</v>
      </c>
      <c r="R3" t="s">
        <v>56</v>
      </c>
      <c r="S3" t="s">
        <v>8</v>
      </c>
      <c r="T3" t="s">
        <v>5</v>
      </c>
      <c r="U3" t="s">
        <v>59</v>
      </c>
      <c r="V3" t="s">
        <v>7</v>
      </c>
      <c r="W3" t="s">
        <v>69</v>
      </c>
      <c r="X3" t="s">
        <v>62</v>
      </c>
      <c r="Y3" t="s">
        <v>64</v>
      </c>
      <c r="Z3" t="s">
        <v>70</v>
      </c>
      <c r="AA3" t="s">
        <v>57</v>
      </c>
      <c r="AB3" t="s">
        <v>77</v>
      </c>
      <c r="AC3" t="s">
        <v>61</v>
      </c>
      <c r="AD3" t="s">
        <v>65</v>
      </c>
      <c r="AE3" t="s">
        <v>67</v>
      </c>
    </row>
    <row r="4" spans="1:31">
      <c r="A4" t="s">
        <v>136</v>
      </c>
      <c r="B4">
        <v>99.5</v>
      </c>
      <c r="C4" t="s">
        <v>126</v>
      </c>
      <c r="D4" s="8">
        <v>0.51770000000000005</v>
      </c>
      <c r="E4" s="12">
        <v>-25.457000000000001</v>
      </c>
      <c r="F4" s="8">
        <v>0.71723052050600034</v>
      </c>
      <c r="G4" s="8">
        <v>2.509596682443787</v>
      </c>
      <c r="H4" s="8">
        <v>21.432821173434451</v>
      </c>
      <c r="I4" s="8">
        <v>57.709280015927149</v>
      </c>
      <c r="J4" s="8">
        <v>0.14837540266636151</v>
      </c>
      <c r="K4" s="8">
        <v>0.12770000000000001</v>
      </c>
      <c r="L4">
        <v>15.85</v>
      </c>
      <c r="M4" s="8">
        <v>4.5444661361064185</v>
      </c>
      <c r="N4" s="8">
        <v>0.8803316114361609</v>
      </c>
      <c r="O4" s="8">
        <v>1.0309359466406265</v>
      </c>
      <c r="P4">
        <v>161</v>
      </c>
      <c r="Q4">
        <v>90</v>
      </c>
      <c r="R4" s="8">
        <v>5.6314834268528E-2</v>
      </c>
      <c r="S4" s="8">
        <v>6.3990741313391037</v>
      </c>
      <c r="T4">
        <v>19</v>
      </c>
      <c r="U4">
        <v>47</v>
      </c>
      <c r="V4">
        <v>32</v>
      </c>
      <c r="W4">
        <v>148</v>
      </c>
      <c r="X4">
        <v>199</v>
      </c>
      <c r="Y4">
        <v>109</v>
      </c>
      <c r="Z4">
        <v>184</v>
      </c>
      <c r="AA4">
        <v>0.7</v>
      </c>
      <c r="AB4" s="9">
        <v>2914.8711240875919</v>
      </c>
      <c r="AC4">
        <v>20</v>
      </c>
      <c r="AD4">
        <v>16.100000000000001</v>
      </c>
      <c r="AE4">
        <v>1.9</v>
      </c>
    </row>
    <row r="5" spans="1:31">
      <c r="A5" t="s">
        <v>136</v>
      </c>
      <c r="B5">
        <v>112.5</v>
      </c>
      <c r="C5" t="s">
        <v>126</v>
      </c>
      <c r="D5" s="8">
        <v>0.41880000000000001</v>
      </c>
      <c r="E5" s="12">
        <v>-25.734000000000002</v>
      </c>
      <c r="F5" s="8">
        <v>0.61171399671419535</v>
      </c>
      <c r="G5" s="8">
        <v>2.5653837940530182</v>
      </c>
      <c r="H5" s="8">
        <v>20.707093285136644</v>
      </c>
      <c r="I5" s="8">
        <v>59.415162678558396</v>
      </c>
      <c r="J5" s="8">
        <v>0.10872122462945466</v>
      </c>
      <c r="K5" s="8">
        <v>0.57550000000000001</v>
      </c>
      <c r="L5">
        <v>19.77</v>
      </c>
      <c r="M5" s="8">
        <v>4.6372338180766119</v>
      </c>
      <c r="N5" s="8">
        <v>0.59539762790302442</v>
      </c>
      <c r="O5" s="8">
        <v>0.96720940178279535</v>
      </c>
      <c r="P5">
        <v>144</v>
      </c>
      <c r="Q5">
        <v>94</v>
      </c>
      <c r="R5" s="8">
        <v>5.4013204408651386E-2</v>
      </c>
      <c r="S5" s="8">
        <v>5.6837334160552446</v>
      </c>
      <c r="T5">
        <v>32</v>
      </c>
      <c r="U5">
        <v>95</v>
      </c>
      <c r="V5">
        <v>40</v>
      </c>
      <c r="W5">
        <v>161</v>
      </c>
      <c r="X5">
        <v>208</v>
      </c>
      <c r="Y5">
        <v>88</v>
      </c>
      <c r="Z5">
        <v>170</v>
      </c>
      <c r="AA5">
        <v>0.3</v>
      </c>
      <c r="AB5" s="9">
        <v>3164.0310656934307</v>
      </c>
      <c r="AC5">
        <v>35</v>
      </c>
      <c r="AD5">
        <v>15.5</v>
      </c>
      <c r="AE5">
        <v>2.6</v>
      </c>
    </row>
    <row r="6" spans="1:31">
      <c r="A6" t="s">
        <v>136</v>
      </c>
      <c r="B6">
        <v>134.5</v>
      </c>
      <c r="C6" t="s">
        <v>126</v>
      </c>
      <c r="D6" s="8">
        <v>0.4158</v>
      </c>
      <c r="E6" s="12">
        <v>-27.805</v>
      </c>
      <c r="F6" s="8">
        <v>0.55927250401770456</v>
      </c>
      <c r="G6" s="8">
        <v>1.7532280188777796</v>
      </c>
      <c r="H6" s="8">
        <v>14.576158070898689</v>
      </c>
      <c r="I6" s="8">
        <v>70.096185267738505</v>
      </c>
      <c r="J6" s="8">
        <v>7.6411479614305777E-2</v>
      </c>
      <c r="K6" s="8">
        <v>2.286</v>
      </c>
      <c r="L6">
        <v>0.99</v>
      </c>
      <c r="M6" s="8">
        <v>3.1918961666678722</v>
      </c>
      <c r="N6" s="8">
        <v>0.43498801431914935</v>
      </c>
      <c r="O6" s="8">
        <v>0.68972769778222842</v>
      </c>
      <c r="P6">
        <v>124</v>
      </c>
      <c r="Q6">
        <v>99</v>
      </c>
      <c r="R6" s="8">
        <v>6.3606662299167921E-2</v>
      </c>
      <c r="S6" s="8">
        <v>4.4686649191555112</v>
      </c>
      <c r="T6">
        <v>13</v>
      </c>
      <c r="U6">
        <v>60</v>
      </c>
      <c r="V6">
        <v>50</v>
      </c>
      <c r="W6">
        <v>202</v>
      </c>
      <c r="X6">
        <v>162</v>
      </c>
      <c r="Y6">
        <v>79</v>
      </c>
      <c r="Z6">
        <v>142</v>
      </c>
      <c r="AA6">
        <v>0.7</v>
      </c>
      <c r="AB6" s="9">
        <v>2743.7612846715338</v>
      </c>
      <c r="AC6">
        <v>17</v>
      </c>
      <c r="AD6">
        <v>11.4</v>
      </c>
      <c r="AE6">
        <v>2.2000000000000002</v>
      </c>
    </row>
    <row r="7" spans="1:31">
      <c r="A7" t="s">
        <v>136</v>
      </c>
      <c r="B7">
        <v>138</v>
      </c>
      <c r="C7" t="s">
        <v>126</v>
      </c>
      <c r="D7" s="8">
        <v>0.44119999999999998</v>
      </c>
      <c r="E7" s="12">
        <v>-28.212</v>
      </c>
      <c r="F7" s="8">
        <v>0.65654592409592516</v>
      </c>
      <c r="G7" s="8">
        <v>1.81078006611918</v>
      </c>
      <c r="H7" s="8">
        <v>15.101993521857201</v>
      </c>
      <c r="I7" s="8">
        <v>68.660857120568309</v>
      </c>
      <c r="J7" s="8">
        <v>7.6939201120271666E-2</v>
      </c>
      <c r="K7" s="8">
        <v>2.8639999999999999</v>
      </c>
      <c r="L7">
        <v>9.42</v>
      </c>
      <c r="M7" s="8">
        <v>3.3095789578656634</v>
      </c>
      <c r="N7" s="8">
        <v>0.44292950707758461</v>
      </c>
      <c r="O7" s="8">
        <v>0.70040567579711055</v>
      </c>
      <c r="P7">
        <v>108</v>
      </c>
      <c r="Q7">
        <v>102</v>
      </c>
      <c r="R7" s="8">
        <v>5.5647621614722753E-2</v>
      </c>
      <c r="S7" s="8">
        <v>5.0892015490276927</v>
      </c>
      <c r="T7">
        <v>13</v>
      </c>
      <c r="U7">
        <v>57</v>
      </c>
      <c r="V7">
        <v>46</v>
      </c>
      <c r="W7">
        <v>238</v>
      </c>
      <c r="X7">
        <v>164</v>
      </c>
      <c r="Y7">
        <v>66</v>
      </c>
      <c r="Z7">
        <v>135</v>
      </c>
      <c r="AA7">
        <v>0.05</v>
      </c>
      <c r="AB7" s="9">
        <v>2476.589781021898</v>
      </c>
      <c r="AC7">
        <v>18</v>
      </c>
      <c r="AD7">
        <v>11</v>
      </c>
      <c r="AE7">
        <v>2.5</v>
      </c>
    </row>
    <row r="8" spans="1:31">
      <c r="A8" t="s">
        <v>136</v>
      </c>
      <c r="B8">
        <v>165.5</v>
      </c>
      <c r="C8" t="s">
        <v>126</v>
      </c>
      <c r="D8" s="8">
        <v>0.57210000000000005</v>
      </c>
      <c r="E8" s="12">
        <v>-26.965</v>
      </c>
      <c r="F8" s="8">
        <v>0.77245563046393151</v>
      </c>
      <c r="G8" s="8">
        <v>2.3779423269537006</v>
      </c>
      <c r="H8" s="8">
        <v>17.345893500545571</v>
      </c>
      <c r="I8" s="8">
        <v>62.494799048413064</v>
      </c>
      <c r="J8" s="8">
        <v>0.11929093355350646</v>
      </c>
      <c r="K8" s="8">
        <v>0.7268</v>
      </c>
      <c r="L8" s="8">
        <v>8.1493358639999993</v>
      </c>
      <c r="M8" s="8">
        <v>3.7018595081475483</v>
      </c>
      <c r="N8" s="8">
        <v>1.7379132654360372</v>
      </c>
      <c r="O8" s="8">
        <v>0.80860202603221198</v>
      </c>
      <c r="P8">
        <v>82</v>
      </c>
      <c r="Q8">
        <v>68</v>
      </c>
      <c r="R8" s="8">
        <v>8.1228319059108059E-2</v>
      </c>
      <c r="S8" s="8">
        <v>6.2280971310563507</v>
      </c>
      <c r="T8">
        <v>25</v>
      </c>
      <c r="U8">
        <v>55</v>
      </c>
      <c r="V8">
        <v>25</v>
      </c>
      <c r="W8">
        <v>158</v>
      </c>
      <c r="X8">
        <v>165</v>
      </c>
      <c r="Y8">
        <v>81</v>
      </c>
      <c r="Z8">
        <v>161</v>
      </c>
      <c r="AA8">
        <v>0.7</v>
      </c>
      <c r="AB8" s="9">
        <v>2911.8691970802925</v>
      </c>
      <c r="AC8">
        <v>42</v>
      </c>
      <c r="AD8">
        <v>12.4</v>
      </c>
      <c r="AE8">
        <v>1.9</v>
      </c>
    </row>
    <row r="9" spans="1:31">
      <c r="A9" t="s">
        <v>136</v>
      </c>
      <c r="B9">
        <v>181</v>
      </c>
      <c r="C9" t="s">
        <v>126</v>
      </c>
      <c r="D9" s="8">
        <v>0.52980000000000005</v>
      </c>
      <c r="E9" s="12">
        <v>-25.835000000000001</v>
      </c>
      <c r="F9" s="8">
        <v>0.62717948723003281</v>
      </c>
      <c r="G9" s="8">
        <v>2.8109434442057908</v>
      </c>
      <c r="H9" s="8">
        <v>21.95364646066853</v>
      </c>
      <c r="I9" s="8">
        <v>53.783278563614047</v>
      </c>
      <c r="J9" s="8">
        <v>0.392720826986241</v>
      </c>
      <c r="K9" s="8">
        <v>0.79510000000000003</v>
      </c>
      <c r="L9">
        <v>9.68</v>
      </c>
      <c r="M9" s="8">
        <v>5.6129528024990885</v>
      </c>
      <c r="N9" s="8">
        <v>1.1197017104198477</v>
      </c>
      <c r="O9" s="8">
        <v>1.0847284733141433</v>
      </c>
      <c r="P9">
        <v>173</v>
      </c>
      <c r="Q9">
        <v>97</v>
      </c>
      <c r="R9" s="8">
        <v>4.7821189497556538E-2</v>
      </c>
      <c r="S9" s="8">
        <v>6.9341123598438239</v>
      </c>
      <c r="T9">
        <v>34</v>
      </c>
      <c r="U9">
        <v>72</v>
      </c>
      <c r="V9">
        <v>39</v>
      </c>
      <c r="W9">
        <v>164</v>
      </c>
      <c r="X9">
        <v>239</v>
      </c>
      <c r="Y9">
        <v>114</v>
      </c>
      <c r="Z9">
        <v>168</v>
      </c>
      <c r="AA9">
        <v>0.4</v>
      </c>
      <c r="AB9" s="9">
        <v>4284.7504817518256</v>
      </c>
      <c r="AC9">
        <v>37</v>
      </c>
      <c r="AD9">
        <v>16.5</v>
      </c>
      <c r="AE9">
        <v>2</v>
      </c>
    </row>
    <row r="10" spans="1:31">
      <c r="A10" t="s">
        <v>136</v>
      </c>
      <c r="B10">
        <v>302.3</v>
      </c>
      <c r="C10" t="s">
        <v>126</v>
      </c>
      <c r="D10" s="8">
        <v>0.53</v>
      </c>
      <c r="E10" s="12">
        <v>-26.109000000000002</v>
      </c>
      <c r="F10" s="8">
        <v>0.6918104257394051</v>
      </c>
      <c r="G10" s="8">
        <v>2.9416886618838056</v>
      </c>
      <c r="H10" s="8">
        <v>20.372388023599715</v>
      </c>
      <c r="I10" s="8">
        <v>56.922815732426145</v>
      </c>
      <c r="J10" s="8">
        <v>0.13974379629654068</v>
      </c>
      <c r="K10" s="8">
        <v>0.94089999999999996</v>
      </c>
      <c r="L10">
        <v>14.84</v>
      </c>
      <c r="M10" s="8">
        <v>5.1218110821135117</v>
      </c>
      <c r="N10" s="8">
        <v>0.84616540251968775</v>
      </c>
      <c r="O10" s="8">
        <v>1.0308601371958328</v>
      </c>
      <c r="P10">
        <v>169</v>
      </c>
      <c r="Q10">
        <v>102</v>
      </c>
      <c r="R10" s="8">
        <v>5.658373735766431E-2</v>
      </c>
      <c r="S10" s="8">
        <v>7.096017377142136</v>
      </c>
      <c r="T10">
        <v>27</v>
      </c>
      <c r="U10">
        <v>69</v>
      </c>
      <c r="V10">
        <v>40</v>
      </c>
      <c r="W10">
        <v>186</v>
      </c>
      <c r="X10">
        <v>232</v>
      </c>
      <c r="Y10">
        <v>87</v>
      </c>
      <c r="Z10">
        <v>154</v>
      </c>
      <c r="AA10">
        <v>0.4</v>
      </c>
      <c r="AB10" s="9">
        <v>3292.1132846715336</v>
      </c>
      <c r="AC10">
        <v>27</v>
      </c>
      <c r="AD10">
        <v>15.8</v>
      </c>
      <c r="AE10">
        <v>3.5</v>
      </c>
    </row>
    <row r="11" spans="1:31">
      <c r="A11" t="s">
        <v>136</v>
      </c>
      <c r="B11">
        <v>339.5</v>
      </c>
      <c r="C11" t="s">
        <v>126</v>
      </c>
      <c r="D11" s="8">
        <v>0.44240000000000002</v>
      </c>
      <c r="E11" s="12">
        <v>-27.713000000000001</v>
      </c>
      <c r="F11" s="8">
        <v>0.77486046013414711</v>
      </c>
      <c r="G11" s="8">
        <v>2.6816682763225019</v>
      </c>
      <c r="H11" s="8">
        <v>17.219589075578519</v>
      </c>
      <c r="I11" s="8">
        <v>58.626450659153662</v>
      </c>
      <c r="J11" s="8">
        <v>9.3459194300829482E-2</v>
      </c>
      <c r="K11" s="8">
        <v>2.4889999999999999</v>
      </c>
      <c r="L11">
        <v>5.14</v>
      </c>
      <c r="M11" s="8">
        <v>3.8632279469037565</v>
      </c>
      <c r="N11" s="8">
        <v>0.4468138716668465</v>
      </c>
      <c r="O11" s="8">
        <v>0.80901380547718593</v>
      </c>
      <c r="P11">
        <v>112</v>
      </c>
      <c r="Q11">
        <v>189</v>
      </c>
      <c r="R11" s="8">
        <v>6.5484886408054332E-2</v>
      </c>
      <c r="S11" s="8">
        <v>5.8537956215747569</v>
      </c>
      <c r="T11">
        <v>12</v>
      </c>
      <c r="U11">
        <v>89</v>
      </c>
      <c r="V11">
        <v>60</v>
      </c>
      <c r="W11">
        <v>268</v>
      </c>
      <c r="X11">
        <v>157</v>
      </c>
      <c r="Y11">
        <v>329</v>
      </c>
      <c r="Z11">
        <v>146</v>
      </c>
      <c r="AA11">
        <v>0.9</v>
      </c>
      <c r="AB11" s="9">
        <v>30498.577751824825</v>
      </c>
      <c r="AC11">
        <v>18</v>
      </c>
      <c r="AD11">
        <v>10.4</v>
      </c>
      <c r="AE11">
        <v>3.9</v>
      </c>
    </row>
    <row r="12" spans="1:31">
      <c r="A12" t="s">
        <v>136</v>
      </c>
      <c r="B12">
        <v>387.1</v>
      </c>
      <c r="C12" t="s">
        <v>126</v>
      </c>
      <c r="D12" s="8">
        <v>0.32869999999999999</v>
      </c>
      <c r="E12" s="12">
        <v>-26.559000000000001</v>
      </c>
      <c r="F12" s="8">
        <v>0.91490003481881932</v>
      </c>
      <c r="G12" s="8">
        <v>2.9577653192154343</v>
      </c>
      <c r="H12" s="8">
        <v>18.71769294282953</v>
      </c>
      <c r="I12" s="8">
        <v>60.954271433981873</v>
      </c>
      <c r="J12" s="8">
        <v>0.10955795929727846</v>
      </c>
      <c r="K12" s="8">
        <v>2.8279999999999998</v>
      </c>
      <c r="L12">
        <v>15.99</v>
      </c>
      <c r="M12" s="8">
        <v>4.1727300414154618</v>
      </c>
      <c r="N12" s="8">
        <v>0.86835568615418568</v>
      </c>
      <c r="O12" s="8">
        <v>0.84423709656395141</v>
      </c>
      <c r="P12">
        <v>120</v>
      </c>
      <c r="Q12">
        <v>71</v>
      </c>
      <c r="R12" s="8">
        <v>8.2238666996530305E-2</v>
      </c>
      <c r="S12" s="8">
        <v>5.8557507943943099</v>
      </c>
      <c r="T12">
        <v>15</v>
      </c>
      <c r="U12">
        <v>35</v>
      </c>
      <c r="V12">
        <v>27</v>
      </c>
      <c r="W12">
        <v>156</v>
      </c>
      <c r="X12">
        <v>176</v>
      </c>
      <c r="Y12">
        <v>122</v>
      </c>
      <c r="Z12">
        <v>174</v>
      </c>
      <c r="AA12">
        <v>0.9</v>
      </c>
      <c r="AB12" s="9">
        <v>3674.358656934307</v>
      </c>
      <c r="AC12">
        <v>22</v>
      </c>
      <c r="AD12">
        <v>13</v>
      </c>
      <c r="AE12">
        <v>2.1</v>
      </c>
    </row>
    <row r="13" spans="1:31">
      <c r="A13" t="s">
        <v>136</v>
      </c>
      <c r="B13">
        <v>403.5</v>
      </c>
      <c r="C13" t="s">
        <v>126</v>
      </c>
      <c r="D13" s="8">
        <v>0.41349999999999998</v>
      </c>
      <c r="E13" s="12">
        <v>-27.757000000000001</v>
      </c>
      <c r="F13" s="8">
        <v>0.86446307111891774</v>
      </c>
      <c r="G13" s="8">
        <v>2.9125387490622741</v>
      </c>
      <c r="H13" s="8">
        <v>17.749963103142768</v>
      </c>
      <c r="I13" s="8">
        <v>60.53131662494593</v>
      </c>
      <c r="J13" s="8">
        <v>0.10136024303776307</v>
      </c>
      <c r="K13" s="8">
        <v>5.0720000000000001</v>
      </c>
      <c r="L13">
        <v>8.77</v>
      </c>
      <c r="M13" s="8">
        <v>3.7929378105914653</v>
      </c>
      <c r="N13" s="8">
        <v>1.0054678085742219</v>
      </c>
      <c r="O13" s="8">
        <v>0.813759096465273</v>
      </c>
      <c r="P13">
        <v>114</v>
      </c>
      <c r="Q13">
        <v>91</v>
      </c>
      <c r="R13" s="8">
        <v>0.10008883133859929</v>
      </c>
      <c r="S13" s="8">
        <v>6.2993122618313047</v>
      </c>
      <c r="T13">
        <v>21</v>
      </c>
      <c r="U13">
        <v>58</v>
      </c>
      <c r="V13">
        <v>39</v>
      </c>
      <c r="W13">
        <v>202</v>
      </c>
      <c r="X13">
        <v>158</v>
      </c>
      <c r="Y13">
        <v>165</v>
      </c>
      <c r="Z13">
        <v>131</v>
      </c>
      <c r="AA13">
        <v>2.4</v>
      </c>
      <c r="AB13" s="9">
        <v>8783.6384233576646</v>
      </c>
      <c r="AC13">
        <v>21</v>
      </c>
      <c r="AD13">
        <v>13</v>
      </c>
      <c r="AE13">
        <v>3.3</v>
      </c>
    </row>
    <row r="14" spans="1:31">
      <c r="A14" t="s">
        <v>137</v>
      </c>
      <c r="B14">
        <v>196.5</v>
      </c>
      <c r="C14" t="s">
        <v>126</v>
      </c>
      <c r="D14" s="8">
        <v>0.26019999999999999</v>
      </c>
      <c r="E14" s="12">
        <v>-30.062000000000001</v>
      </c>
      <c r="F14" s="8">
        <v>0.3121466411687257</v>
      </c>
      <c r="G14" s="8">
        <v>2.2241034031517217</v>
      </c>
      <c r="H14" s="8">
        <v>13.678112015147335</v>
      </c>
      <c r="I14" s="8">
        <v>63.719884451984896</v>
      </c>
      <c r="J14" s="8">
        <v>5.8071613605060551E-2</v>
      </c>
      <c r="K14" s="8">
        <v>3.383</v>
      </c>
      <c r="L14" s="8">
        <v>15.524213711999998</v>
      </c>
      <c r="M14" s="8">
        <v>1.9893002971670433</v>
      </c>
      <c r="N14" s="8">
        <v>2.2332753989632592</v>
      </c>
      <c r="O14" s="8">
        <v>0.59400269185095378</v>
      </c>
      <c r="P14">
        <v>138</v>
      </c>
      <c r="Q14">
        <v>107</v>
      </c>
      <c r="R14" s="8">
        <v>0.73867278588888718</v>
      </c>
      <c r="S14" s="8">
        <v>8.5172892266619318</v>
      </c>
      <c r="T14">
        <v>29</v>
      </c>
      <c r="U14">
        <v>111</v>
      </c>
      <c r="V14">
        <v>49</v>
      </c>
      <c r="W14">
        <v>305</v>
      </c>
      <c r="X14">
        <v>103</v>
      </c>
      <c r="Y14">
        <v>43</v>
      </c>
      <c r="Z14">
        <v>118</v>
      </c>
      <c r="AA14">
        <v>0.9</v>
      </c>
      <c r="AB14" s="9">
        <v>2728.7516496350368</v>
      </c>
      <c r="AC14">
        <v>15</v>
      </c>
      <c r="AD14">
        <v>8.9</v>
      </c>
      <c r="AE14">
        <v>2.2000000000000002</v>
      </c>
    </row>
    <row r="15" spans="1:31">
      <c r="A15" t="s">
        <v>137</v>
      </c>
      <c r="B15">
        <v>206</v>
      </c>
      <c r="C15" t="s">
        <v>126</v>
      </c>
      <c r="D15" s="8">
        <v>0.1575</v>
      </c>
      <c r="E15" s="12">
        <v>-27.431000000000001</v>
      </c>
      <c r="F15" s="8">
        <v>7.2205166394610151E-3</v>
      </c>
      <c r="G15" s="8">
        <v>9.1712495018483303E-2</v>
      </c>
      <c r="H15" s="8">
        <v>1.2463937794029019</v>
      </c>
      <c r="I15" s="8">
        <v>81.0952603607561</v>
      </c>
      <c r="J15" s="8">
        <v>2.8394689060051503E-2</v>
      </c>
      <c r="K15" s="8">
        <v>9.6470000000000002</v>
      </c>
      <c r="L15" s="8">
        <v>16.56487856</v>
      </c>
      <c r="M15" s="8">
        <v>0</v>
      </c>
      <c r="N15" s="8">
        <v>0.54136535201834346</v>
      </c>
      <c r="O15" s="8">
        <v>6.4192662385588753E-2</v>
      </c>
      <c r="P15">
        <v>23</v>
      </c>
      <c r="Q15">
        <v>47</v>
      </c>
      <c r="R15" s="8">
        <v>1.4770836550301191E-2</v>
      </c>
      <c r="S15" s="8">
        <v>8.3310521814170588</v>
      </c>
      <c r="T15">
        <v>16</v>
      </c>
      <c r="U15">
        <v>39</v>
      </c>
      <c r="V15">
        <v>14</v>
      </c>
      <c r="W15">
        <v>2</v>
      </c>
      <c r="X15">
        <v>8</v>
      </c>
      <c r="Y15">
        <v>14</v>
      </c>
      <c r="Z15">
        <v>30</v>
      </c>
      <c r="AA15">
        <v>2.9</v>
      </c>
      <c r="AB15" s="9">
        <v>542.34814598540152</v>
      </c>
      <c r="AC15">
        <v>6</v>
      </c>
      <c r="AD15">
        <v>4.2</v>
      </c>
      <c r="AE15">
        <v>2.1</v>
      </c>
    </row>
    <row r="16" spans="1:31">
      <c r="A16" t="s">
        <v>138</v>
      </c>
      <c r="B16">
        <v>335</v>
      </c>
      <c r="C16" t="s">
        <v>126</v>
      </c>
      <c r="D16" s="8">
        <v>0.35399999999999998</v>
      </c>
      <c r="E16" s="12">
        <v>-26.526</v>
      </c>
      <c r="F16" s="8">
        <v>0.88352484698577749</v>
      </c>
      <c r="G16" s="8">
        <v>2.8721362792306091</v>
      </c>
      <c r="H16" s="8">
        <v>18.635918498996581</v>
      </c>
      <c r="I16" s="8">
        <v>60.804348095385656</v>
      </c>
      <c r="J16" s="8">
        <v>0.10730944086368266</v>
      </c>
      <c r="K16" s="8">
        <v>2.4820000000000002</v>
      </c>
      <c r="L16" s="8">
        <v>17.684542630000003</v>
      </c>
      <c r="M16" s="8">
        <v>4.2137118601495862</v>
      </c>
      <c r="N16" s="8">
        <v>0.81630540429302145</v>
      </c>
      <c r="O16" s="8">
        <v>0.89075610706377739</v>
      </c>
      <c r="P16">
        <v>119</v>
      </c>
      <c r="Q16">
        <v>82</v>
      </c>
      <c r="R16" s="8">
        <v>8.5512015560900517E-2</v>
      </c>
      <c r="S16" s="8">
        <v>5.769781233143239</v>
      </c>
      <c r="T16">
        <v>13</v>
      </c>
      <c r="U16">
        <v>41</v>
      </c>
      <c r="V16">
        <v>29</v>
      </c>
      <c r="W16">
        <v>139</v>
      </c>
      <c r="X16">
        <v>193</v>
      </c>
      <c r="Y16">
        <v>101</v>
      </c>
      <c r="Z16">
        <v>144</v>
      </c>
      <c r="AA16">
        <v>0.4</v>
      </c>
      <c r="AB16" s="9">
        <v>3312.1261313868617</v>
      </c>
      <c r="AC16">
        <v>21</v>
      </c>
      <c r="AD16">
        <v>13.1</v>
      </c>
      <c r="AE16">
        <v>1.4</v>
      </c>
    </row>
    <row r="17" spans="1:31">
      <c r="A17" t="s">
        <v>138</v>
      </c>
      <c r="B17">
        <v>345</v>
      </c>
      <c r="C17" t="s">
        <v>126</v>
      </c>
      <c r="D17" s="8">
        <v>1.2949999999999999</v>
      </c>
      <c r="E17" s="12">
        <v>-30.158999999999999</v>
      </c>
      <c r="F17" s="8">
        <v>0.6503829278106581</v>
      </c>
      <c r="G17" s="8">
        <v>2.1680616641501982</v>
      </c>
      <c r="H17" s="8">
        <v>15.814270276147742</v>
      </c>
      <c r="I17" s="8">
        <v>59.979349963878967</v>
      </c>
      <c r="J17" s="8">
        <v>0.2233860787073853</v>
      </c>
      <c r="K17" s="8">
        <v>3.36</v>
      </c>
      <c r="L17" s="8">
        <v>5.9562138550000006</v>
      </c>
      <c r="M17" s="8">
        <v>3.6611750210710463</v>
      </c>
      <c r="N17" s="8">
        <v>1.1967476697335753</v>
      </c>
      <c r="O17" s="8">
        <v>0.75337571349791543</v>
      </c>
      <c r="P17">
        <v>36</v>
      </c>
      <c r="Q17">
        <v>135</v>
      </c>
      <c r="R17" s="8">
        <v>6.0442678984278637E-2</v>
      </c>
      <c r="S17" s="8">
        <v>4.0254942200914519</v>
      </c>
      <c r="T17">
        <v>13</v>
      </c>
      <c r="U17">
        <v>75</v>
      </c>
      <c r="V17">
        <v>38</v>
      </c>
      <c r="W17">
        <v>276</v>
      </c>
      <c r="X17">
        <v>127</v>
      </c>
      <c r="Y17">
        <v>666</v>
      </c>
      <c r="Z17">
        <v>145</v>
      </c>
      <c r="AA17">
        <v>3.1</v>
      </c>
      <c r="AB17" s="9">
        <v>46808.047182481758</v>
      </c>
      <c r="AC17">
        <v>13</v>
      </c>
      <c r="AD17">
        <v>9.5</v>
      </c>
      <c r="AE17">
        <v>5.4</v>
      </c>
    </row>
    <row r="18" spans="1:31">
      <c r="A18" t="s">
        <v>138</v>
      </c>
      <c r="B18">
        <v>358.5</v>
      </c>
      <c r="C18" t="s">
        <v>126</v>
      </c>
      <c r="D18" s="8">
        <v>0.64670000000000005</v>
      </c>
      <c r="E18" s="12">
        <v>-29.167000000000002</v>
      </c>
      <c r="F18" s="8">
        <v>0.32430854022541505</v>
      </c>
      <c r="G18" s="8">
        <v>1.1894601874746635</v>
      </c>
      <c r="H18" s="8">
        <v>9.512221693764273</v>
      </c>
      <c r="I18" s="8">
        <v>69.951338638580879</v>
      </c>
      <c r="J18" s="8">
        <v>7.7046391523019508E-2</v>
      </c>
      <c r="K18" s="8">
        <v>5.1340000000000003</v>
      </c>
      <c r="L18" s="8">
        <v>-3.9353535500000003</v>
      </c>
      <c r="M18" s="8">
        <v>2.1514062323587861</v>
      </c>
      <c r="N18" s="8">
        <v>1.288769211894089</v>
      </c>
      <c r="O18" s="8">
        <v>0.49126501761010177</v>
      </c>
      <c r="P18">
        <v>5</v>
      </c>
      <c r="Q18">
        <v>71</v>
      </c>
      <c r="R18" s="8">
        <v>3.9832878624425083E-2</v>
      </c>
      <c r="S18" s="8">
        <v>2.886432393294307</v>
      </c>
      <c r="T18">
        <v>8</v>
      </c>
      <c r="U18">
        <v>43</v>
      </c>
      <c r="V18">
        <v>38</v>
      </c>
      <c r="W18">
        <v>91</v>
      </c>
      <c r="X18">
        <v>58</v>
      </c>
      <c r="Y18">
        <v>727</v>
      </c>
      <c r="Z18">
        <v>120</v>
      </c>
      <c r="AA18">
        <v>1.4</v>
      </c>
      <c r="AB18" s="9">
        <v>72735.690744525549</v>
      </c>
      <c r="AC18">
        <v>5</v>
      </c>
      <c r="AD18">
        <v>5.7</v>
      </c>
      <c r="AE18">
        <v>1.3</v>
      </c>
    </row>
    <row r="19" spans="1:31">
      <c r="A19" t="s">
        <v>138</v>
      </c>
      <c r="B19">
        <v>373.5</v>
      </c>
      <c r="C19" t="s">
        <v>126</v>
      </c>
      <c r="D19" s="8">
        <v>0.4204</v>
      </c>
      <c r="E19" s="12">
        <v>-27.946000000000002</v>
      </c>
      <c r="F19" s="8">
        <v>0.65981384355875738</v>
      </c>
      <c r="G19" s="8">
        <v>2.6899772272154832</v>
      </c>
      <c r="H19" s="8">
        <v>16.399361590520442</v>
      </c>
      <c r="I19" s="8">
        <v>65.198483261863956</v>
      </c>
      <c r="J19" s="8">
        <v>9.1976016116563489E-2</v>
      </c>
      <c r="K19" s="8">
        <v>1.804</v>
      </c>
      <c r="L19" s="8">
        <v>11.705623075</v>
      </c>
      <c r="M19" s="8">
        <v>3.2045175619822213</v>
      </c>
      <c r="N19" s="8">
        <v>1.2694644232907741</v>
      </c>
      <c r="O19" s="8">
        <v>0.7234052777087373</v>
      </c>
      <c r="P19">
        <v>117</v>
      </c>
      <c r="Q19">
        <v>94</v>
      </c>
      <c r="R19" s="8">
        <v>9.6504710740154445E-2</v>
      </c>
      <c r="S19" s="8">
        <v>5.4733719155570313</v>
      </c>
      <c r="T19">
        <v>14</v>
      </c>
      <c r="U19">
        <v>60</v>
      </c>
      <c r="V19">
        <v>29</v>
      </c>
      <c r="W19">
        <v>165</v>
      </c>
      <c r="X19">
        <v>146</v>
      </c>
      <c r="Y19">
        <v>111</v>
      </c>
      <c r="Z19">
        <v>159</v>
      </c>
      <c r="AA19">
        <v>0.9</v>
      </c>
      <c r="AB19" s="9">
        <v>2956.8981021897812</v>
      </c>
      <c r="AC19">
        <v>20</v>
      </c>
      <c r="AD19">
        <v>12.7</v>
      </c>
      <c r="AE19">
        <v>5.5</v>
      </c>
    </row>
    <row r="20" spans="1:31">
      <c r="A20" t="s">
        <v>138</v>
      </c>
      <c r="B20">
        <v>375</v>
      </c>
      <c r="C20" t="s">
        <v>126</v>
      </c>
      <c r="D20" s="8">
        <v>0.4551</v>
      </c>
      <c r="E20" s="12">
        <v>-27.728999999999999</v>
      </c>
      <c r="F20" s="8">
        <v>0.46343751471050687</v>
      </c>
      <c r="G20" s="8">
        <v>2.3102044520943497</v>
      </c>
      <c r="H20" s="8">
        <v>14.722392957106111</v>
      </c>
      <c r="I20" s="8">
        <v>69.022723264731951</v>
      </c>
      <c r="J20" s="8">
        <v>6.4499701671722143E-2</v>
      </c>
      <c r="K20" s="8">
        <v>1.639</v>
      </c>
      <c r="L20" s="8">
        <v>9.8749699150000012</v>
      </c>
      <c r="M20" s="8">
        <v>2.9727192047438886</v>
      </c>
      <c r="N20" s="8">
        <v>0.56861619999001567</v>
      </c>
      <c r="O20" s="8">
        <v>0.67749386791567001</v>
      </c>
      <c r="P20">
        <v>161</v>
      </c>
      <c r="Q20">
        <v>132</v>
      </c>
      <c r="R20" s="8">
        <v>6.9484674590580428E-2</v>
      </c>
      <c r="S20" s="8">
        <v>5.1955825433455001</v>
      </c>
      <c r="T20">
        <v>12</v>
      </c>
      <c r="U20">
        <v>64</v>
      </c>
      <c r="V20">
        <v>64</v>
      </c>
      <c r="W20">
        <v>172</v>
      </c>
      <c r="X20">
        <v>146</v>
      </c>
      <c r="Y20">
        <v>73</v>
      </c>
      <c r="Z20">
        <v>132</v>
      </c>
      <c r="AA20">
        <v>0.5</v>
      </c>
      <c r="AB20" s="9">
        <v>2874.8454306569342</v>
      </c>
      <c r="AC20">
        <v>17</v>
      </c>
      <c r="AD20">
        <v>10.4</v>
      </c>
      <c r="AE20">
        <v>3.8</v>
      </c>
    </row>
    <row r="21" spans="1:31">
      <c r="A21" t="s">
        <v>138</v>
      </c>
      <c r="B21">
        <v>388.5</v>
      </c>
      <c r="C21" t="s">
        <v>126</v>
      </c>
      <c r="D21" s="8">
        <v>0.60619999999999996</v>
      </c>
      <c r="E21" s="12">
        <v>-26.933</v>
      </c>
      <c r="F21" s="8">
        <v>0.12518009294956736</v>
      </c>
      <c r="G21" s="8">
        <v>1.895787559760659</v>
      </c>
      <c r="H21" s="8">
        <v>13.463044928589598</v>
      </c>
      <c r="I21" s="8">
        <v>70.277821502451701</v>
      </c>
      <c r="J21" s="8">
        <v>7.6654744228808927E-2</v>
      </c>
      <c r="K21" s="8">
        <v>4.4160000000000004</v>
      </c>
      <c r="L21" s="8">
        <v>15.009938455</v>
      </c>
      <c r="M21" s="8">
        <v>2.8331422396787778</v>
      </c>
      <c r="N21" s="8">
        <v>0.33526718279029016</v>
      </c>
      <c r="O21" s="8">
        <v>0.64254281998951124</v>
      </c>
      <c r="P21">
        <v>160</v>
      </c>
      <c r="Q21">
        <v>163</v>
      </c>
      <c r="R21" s="8">
        <v>3.882691856222386E-2</v>
      </c>
      <c r="S21" s="8">
        <v>5.4177215254756934</v>
      </c>
      <c r="T21">
        <v>18</v>
      </c>
      <c r="U21">
        <v>77</v>
      </c>
      <c r="V21">
        <v>175</v>
      </c>
      <c r="W21">
        <v>251</v>
      </c>
      <c r="X21">
        <v>138</v>
      </c>
      <c r="Y21">
        <v>45</v>
      </c>
      <c r="Z21">
        <v>122</v>
      </c>
      <c r="AA21">
        <v>1.2</v>
      </c>
      <c r="AB21" s="9">
        <v>3220.0670364963507</v>
      </c>
      <c r="AC21">
        <v>16</v>
      </c>
      <c r="AD21">
        <v>9.6</v>
      </c>
      <c r="AE21">
        <v>2.9</v>
      </c>
    </row>
    <row r="22" spans="1:31">
      <c r="A22" t="s">
        <v>138</v>
      </c>
      <c r="B22">
        <v>390</v>
      </c>
      <c r="C22" t="s">
        <v>126</v>
      </c>
      <c r="D22" s="8">
        <v>0.1368</v>
      </c>
      <c r="E22" s="12">
        <v>-26.324000000000002</v>
      </c>
      <c r="F22" s="8">
        <v>0.31324931656082439</v>
      </c>
      <c r="G22" s="8">
        <v>2.1629274665619973</v>
      </c>
      <c r="H22" s="8">
        <v>15.722459587321913</v>
      </c>
      <c r="I22" s="8">
        <v>69.147342692346953</v>
      </c>
      <c r="J22" s="8">
        <v>4.947917591774223E-2</v>
      </c>
      <c r="K22" s="8">
        <v>0.54410000000000003</v>
      </c>
      <c r="L22" s="8">
        <v>19.303444509999999</v>
      </c>
      <c r="M22" s="8">
        <v>3.3841569325268535</v>
      </c>
      <c r="N22" s="8">
        <v>0.30013662778712386</v>
      </c>
      <c r="O22" s="8">
        <v>0.79431083219062137</v>
      </c>
      <c r="P22">
        <v>122</v>
      </c>
      <c r="Q22">
        <v>111</v>
      </c>
      <c r="R22" s="8">
        <v>6.0197467418919119E-2</v>
      </c>
      <c r="S22" s="8">
        <v>4.6530610738952829</v>
      </c>
      <c r="T22">
        <v>11</v>
      </c>
      <c r="U22">
        <v>47</v>
      </c>
      <c r="V22">
        <v>37</v>
      </c>
      <c r="W22">
        <v>163</v>
      </c>
      <c r="X22">
        <v>161</v>
      </c>
      <c r="Y22">
        <v>52</v>
      </c>
      <c r="Z22">
        <v>154</v>
      </c>
      <c r="AA22">
        <v>0.5</v>
      </c>
      <c r="AB22" s="9">
        <v>3034.9482043795629</v>
      </c>
      <c r="AC22">
        <v>7</v>
      </c>
      <c r="AD22">
        <v>11.1</v>
      </c>
      <c r="AE22">
        <v>3.4</v>
      </c>
    </row>
    <row r="23" spans="1:31">
      <c r="A23" t="s">
        <v>138</v>
      </c>
      <c r="B23">
        <v>405</v>
      </c>
      <c r="C23" t="s">
        <v>126</v>
      </c>
      <c r="D23" s="8">
        <v>0.56269999999999998</v>
      </c>
      <c r="E23" s="12">
        <v>-27.988</v>
      </c>
      <c r="F23" s="8">
        <v>0.20437663747128548</v>
      </c>
      <c r="G23" s="8">
        <v>2.4134915487981123</v>
      </c>
      <c r="H23" s="8">
        <v>19.939340528810312</v>
      </c>
      <c r="I23" s="8">
        <v>55.86691998842926</v>
      </c>
      <c r="J23" s="8">
        <v>7.4109995524745925E-2</v>
      </c>
      <c r="K23" s="8">
        <v>1.4419999999999999</v>
      </c>
      <c r="L23" s="8">
        <v>19.62401242</v>
      </c>
      <c r="M23" s="8">
        <v>4.1581628055337152</v>
      </c>
      <c r="N23" s="8">
        <v>0.37491812525449858</v>
      </c>
      <c r="O23" s="8">
        <v>0.89928436328244332</v>
      </c>
      <c r="P23">
        <v>189</v>
      </c>
      <c r="Q23">
        <v>241</v>
      </c>
      <c r="R23" s="8">
        <v>0.19866953566484288</v>
      </c>
      <c r="S23" s="8">
        <v>6.3492124132587815</v>
      </c>
      <c r="T23">
        <v>21</v>
      </c>
      <c r="U23">
        <v>97</v>
      </c>
      <c r="V23">
        <v>121</v>
      </c>
      <c r="W23">
        <v>354</v>
      </c>
      <c r="X23">
        <v>170</v>
      </c>
      <c r="Y23">
        <v>63</v>
      </c>
      <c r="Z23">
        <v>149</v>
      </c>
      <c r="AA23">
        <v>0.2</v>
      </c>
      <c r="AB23" s="9">
        <v>3834.4614306569347</v>
      </c>
      <c r="AC23">
        <v>8</v>
      </c>
      <c r="AD23">
        <v>11.3</v>
      </c>
      <c r="AE23">
        <v>3.7</v>
      </c>
    </row>
    <row r="24" spans="1:31">
      <c r="A24" t="s">
        <v>138</v>
      </c>
      <c r="B24">
        <v>405.5</v>
      </c>
      <c r="C24" t="s">
        <v>126</v>
      </c>
      <c r="D24" s="8">
        <v>1.8169999999999999</v>
      </c>
      <c r="E24" s="12">
        <v>-28.957999999999998</v>
      </c>
      <c r="F24" s="8">
        <v>0.16911278465288712</v>
      </c>
      <c r="G24" s="8">
        <v>2.8421989908482805</v>
      </c>
      <c r="H24" s="8">
        <v>19.789374720063822</v>
      </c>
      <c r="I24" s="8">
        <v>55.541097487547958</v>
      </c>
      <c r="J24" s="8">
        <v>7.4562530378152941E-2</v>
      </c>
      <c r="K24" s="8">
        <v>3.2810000000000001</v>
      </c>
      <c r="L24" s="8">
        <v>20.930151325000004</v>
      </c>
      <c r="M24" s="8">
        <v>4.3703136147998478</v>
      </c>
      <c r="N24" s="8">
        <v>0.32646765549562745</v>
      </c>
      <c r="O24" s="8">
        <v>0.88502410059674708</v>
      </c>
      <c r="P24">
        <v>231</v>
      </c>
      <c r="Q24">
        <v>520</v>
      </c>
      <c r="R24" s="8">
        <v>0.13102318657639139</v>
      </c>
      <c r="S24" s="8">
        <v>6.317602620725725</v>
      </c>
      <c r="T24">
        <v>22</v>
      </c>
      <c r="U24">
        <v>158</v>
      </c>
      <c r="V24">
        <v>516</v>
      </c>
      <c r="W24">
        <v>441</v>
      </c>
      <c r="X24">
        <v>177</v>
      </c>
      <c r="Y24">
        <v>47</v>
      </c>
      <c r="Z24">
        <v>153</v>
      </c>
      <c r="AA24">
        <v>0.3</v>
      </c>
      <c r="AB24" s="9">
        <v>5273.3851094890515</v>
      </c>
      <c r="AC24">
        <v>5</v>
      </c>
      <c r="AD24">
        <v>11.7</v>
      </c>
      <c r="AE24">
        <v>2.2000000000000002</v>
      </c>
    </row>
    <row r="25" spans="1:31">
      <c r="A25" t="s">
        <v>139</v>
      </c>
      <c r="B25">
        <v>220</v>
      </c>
      <c r="D25" s="8">
        <v>1.3420000000000001</v>
      </c>
      <c r="E25" s="12">
        <v>-29.544</v>
      </c>
      <c r="F25" s="8">
        <v>0.16851441873478162</v>
      </c>
      <c r="G25" s="8">
        <v>1.339373077144612</v>
      </c>
      <c r="H25" s="8">
        <v>18.02273382617749</v>
      </c>
      <c r="I25" s="8">
        <v>71.477946249873753</v>
      </c>
      <c r="J25" s="8">
        <v>8.5938323739940689E-2</v>
      </c>
      <c r="K25" s="8">
        <v>3.024</v>
      </c>
      <c r="L25" s="8">
        <v>7.72787896</v>
      </c>
      <c r="M25" s="8">
        <v>3.6524177767082868</v>
      </c>
      <c r="N25" s="8">
        <v>0.63389741586799109</v>
      </c>
      <c r="O25" s="8">
        <v>0.88424568965139427</v>
      </c>
      <c r="P25">
        <v>176</v>
      </c>
      <c r="Q25">
        <v>217</v>
      </c>
      <c r="R25" s="8">
        <v>5.3666637406433834E-2</v>
      </c>
      <c r="S25" s="8">
        <v>3.6010799223341623</v>
      </c>
      <c r="T25">
        <v>24</v>
      </c>
      <c r="U25">
        <v>104</v>
      </c>
      <c r="V25">
        <v>73</v>
      </c>
      <c r="W25">
        <v>2</v>
      </c>
      <c r="X25">
        <v>174</v>
      </c>
      <c r="Y25">
        <v>108</v>
      </c>
      <c r="Z25">
        <v>163</v>
      </c>
      <c r="AA25">
        <v>0.7</v>
      </c>
      <c r="AB25" s="9">
        <v>5374.4499854014603</v>
      </c>
      <c r="AC25">
        <v>27</v>
      </c>
      <c r="AD25">
        <v>12.8</v>
      </c>
      <c r="AE25">
        <v>3.9</v>
      </c>
    </row>
    <row r="26" spans="1:31">
      <c r="A26" t="s">
        <v>139</v>
      </c>
      <c r="B26">
        <v>227.5</v>
      </c>
      <c r="D26" s="8">
        <v>2.6920000000000002</v>
      </c>
      <c r="E26" s="12">
        <v>-29.951000000000001</v>
      </c>
      <c r="F26" s="8">
        <v>0.18491726399598796</v>
      </c>
      <c r="G26" s="8">
        <v>0.90444136065646363</v>
      </c>
      <c r="H26" s="8">
        <v>18.600927861438279</v>
      </c>
      <c r="I26" s="8">
        <v>57.887108161557101</v>
      </c>
      <c r="J26" s="8">
        <v>0.14841157344555045</v>
      </c>
      <c r="K26" s="8">
        <v>2.8660000000000001</v>
      </c>
      <c r="L26" s="8">
        <v>-3.8488377047999998</v>
      </c>
      <c r="M26" s="8">
        <v>3.8004432811293509</v>
      </c>
      <c r="N26" s="8">
        <v>1.1128708597747399E-2</v>
      </c>
      <c r="O26" s="8">
        <v>0.83806569481182769</v>
      </c>
      <c r="P26">
        <v>158</v>
      </c>
      <c r="Q26">
        <v>355</v>
      </c>
      <c r="R26" s="8">
        <v>3.2219428543772147E-2</v>
      </c>
      <c r="S26" s="8">
        <v>2.6856017372667629</v>
      </c>
      <c r="T26">
        <v>16</v>
      </c>
      <c r="U26">
        <v>118</v>
      </c>
      <c r="V26">
        <v>90</v>
      </c>
      <c r="W26">
        <v>10</v>
      </c>
      <c r="X26">
        <v>195</v>
      </c>
      <c r="Y26">
        <v>169</v>
      </c>
      <c r="Z26">
        <v>165</v>
      </c>
      <c r="AA26">
        <v>3.2</v>
      </c>
      <c r="AB26" s="9">
        <v>6463.1488467153285</v>
      </c>
      <c r="AC26">
        <v>22</v>
      </c>
      <c r="AD26">
        <v>12.9</v>
      </c>
      <c r="AE26">
        <v>4.8</v>
      </c>
    </row>
    <row r="27" spans="1:31">
      <c r="A27" t="s">
        <v>139</v>
      </c>
      <c r="B27">
        <v>229</v>
      </c>
      <c r="D27" s="8">
        <v>0.27600000000000002</v>
      </c>
      <c r="E27" s="12">
        <v>-29.719000000000001</v>
      </c>
      <c r="F27" s="8">
        <v>4.5595463082510196E-3</v>
      </c>
      <c r="G27" s="8">
        <v>4.3072902289818714E-2</v>
      </c>
      <c r="H27" s="8">
        <v>1.1402826616318682</v>
      </c>
      <c r="I27" s="8">
        <v>93.303455834762914</v>
      </c>
      <c r="J27" s="8">
        <v>1.7624537890879262E-2</v>
      </c>
      <c r="K27" s="8">
        <v>3.1549999999999998</v>
      </c>
      <c r="L27" s="8">
        <v>11.322004111999998</v>
      </c>
      <c r="M27" s="8">
        <v>0</v>
      </c>
      <c r="N27" s="8">
        <v>1.9859885414769601E-2</v>
      </c>
      <c r="O27" s="8">
        <v>6.6007175015336636E-2</v>
      </c>
      <c r="P27">
        <v>24</v>
      </c>
      <c r="Q27">
        <v>33</v>
      </c>
      <c r="R27" s="8">
        <v>7.5442464120721153E-3</v>
      </c>
      <c r="S27" s="8">
        <v>2.7064938984569427</v>
      </c>
      <c r="T27">
        <v>8</v>
      </c>
      <c r="U27">
        <v>38</v>
      </c>
      <c r="V27">
        <v>39</v>
      </c>
      <c r="W27">
        <v>2</v>
      </c>
      <c r="X27">
        <v>5</v>
      </c>
      <c r="Y27">
        <v>16</v>
      </c>
      <c r="Z27">
        <v>28</v>
      </c>
      <c r="AA27">
        <v>2.2000000000000002</v>
      </c>
      <c r="AB27" s="9">
        <v>320.20554744525543</v>
      </c>
      <c r="AC27">
        <v>6</v>
      </c>
      <c r="AD27">
        <v>4.4000000000000004</v>
      </c>
      <c r="AE27">
        <v>0.7</v>
      </c>
    </row>
    <row r="28" spans="1:31">
      <c r="A28" t="s">
        <v>265</v>
      </c>
      <c r="D28" s="8">
        <f>AVERAGE(D4:D27)</f>
        <v>0.65131666666666665</v>
      </c>
      <c r="E28" s="8">
        <f t="shared" ref="E28:AE28" si="0">AVERAGE(E4:E27)</f>
        <v>-27.77429166666667</v>
      </c>
      <c r="F28" s="8">
        <f t="shared" si="0"/>
        <v>0.48588237277549856</v>
      </c>
      <c r="G28" s="8">
        <f t="shared" si="0"/>
        <v>2.102853498063864</v>
      </c>
      <c r="H28" s="8">
        <f t="shared" si="0"/>
        <v>15.911003086783765</v>
      </c>
      <c r="I28" s="8">
        <f t="shared" si="0"/>
        <v>64.686145712478293</v>
      </c>
      <c r="J28" s="8">
        <f t="shared" si="0"/>
        <v>0.10600187809066076</v>
      </c>
      <c r="K28" s="8">
        <f t="shared" si="0"/>
        <v>2.7034208333333338</v>
      </c>
      <c r="L28" s="8">
        <f t="shared" si="0"/>
        <v>11.335125672424999</v>
      </c>
      <c r="M28" s="8">
        <f t="shared" si="0"/>
        <v>3.4308400457598669</v>
      </c>
      <c r="N28" s="8">
        <f t="shared" si="0"/>
        <v>0.7622618236207449</v>
      </c>
      <c r="O28" s="8">
        <f t="shared" si="0"/>
        <v>0.74931047377591609</v>
      </c>
      <c r="P28" s="9">
        <f t="shared" si="0"/>
        <v>123.58333333333333</v>
      </c>
      <c r="Q28" s="9">
        <f t="shared" si="0"/>
        <v>137.95833333333334</v>
      </c>
      <c r="R28" s="8">
        <f t="shared" si="0"/>
        <v>9.5433164782198585E-2</v>
      </c>
      <c r="S28" s="8">
        <f t="shared" si="0"/>
        <v>5.4932306860976716</v>
      </c>
      <c r="T28" s="9">
        <f t="shared" si="0"/>
        <v>18.166666666666668</v>
      </c>
      <c r="U28" s="9">
        <f t="shared" si="0"/>
        <v>71.208333333333329</v>
      </c>
      <c r="V28" s="12">
        <f t="shared" si="0"/>
        <v>71.25</v>
      </c>
      <c r="W28" s="9">
        <f t="shared" si="0"/>
        <v>177.33333333333334</v>
      </c>
      <c r="X28" s="9">
        <f t="shared" si="0"/>
        <v>152.54166666666666</v>
      </c>
      <c r="Y28" s="9">
        <f t="shared" si="0"/>
        <v>144.79166666666666</v>
      </c>
      <c r="Z28" s="9">
        <f t="shared" si="0"/>
        <v>139.45833333333334</v>
      </c>
      <c r="AA28" s="8">
        <f t="shared" si="0"/>
        <v>1.0770833333333332</v>
      </c>
      <c r="AB28" s="9">
        <f t="shared" si="0"/>
        <v>9342.6639416058424</v>
      </c>
      <c r="AC28" s="8">
        <f t="shared" si="0"/>
        <v>18.541666666666668</v>
      </c>
      <c r="AD28" s="8">
        <f t="shared" si="0"/>
        <v>11.391666666666664</v>
      </c>
      <c r="AE28" s="8">
        <f t="shared" si="0"/>
        <v>2.8833333333333333</v>
      </c>
    </row>
    <row r="29" spans="1:31">
      <c r="A29" t="s">
        <v>266</v>
      </c>
      <c r="D29" s="8">
        <f>D28*20</f>
        <v>13.026333333333334</v>
      </c>
      <c r="E29" s="12"/>
      <c r="F29" s="8">
        <f>F28*40</f>
        <v>19.435294911019941</v>
      </c>
      <c r="G29" s="8">
        <f>G28*20</f>
        <v>42.057069961277278</v>
      </c>
      <c r="H29" s="8">
        <f>H28*5</f>
        <v>79.555015433918825</v>
      </c>
      <c r="I29" s="8">
        <f>I28*1</f>
        <v>64.686145712478293</v>
      </c>
      <c r="J29" s="8">
        <f>J28*100</f>
        <v>10.600187809066076</v>
      </c>
      <c r="K29" s="8">
        <f>K28*15</f>
        <v>40.551312500000009</v>
      </c>
      <c r="L29" s="8"/>
      <c r="M29" s="8">
        <f>M28*20</f>
        <v>68.616800915197331</v>
      </c>
      <c r="N29" s="8">
        <f>N28*30</f>
        <v>22.867854708622346</v>
      </c>
      <c r="O29" s="8">
        <f>O28*100</f>
        <v>74.931047377591611</v>
      </c>
      <c r="P29" s="8">
        <f>P28*0.5</f>
        <v>61.791666666666664</v>
      </c>
      <c r="Q29" s="8">
        <f>Q28*0.5</f>
        <v>68.979166666666671</v>
      </c>
      <c r="R29" s="8">
        <f>R28*190</f>
        <v>18.13230130861773</v>
      </c>
      <c r="S29" s="8">
        <f>S28*5</f>
        <v>27.466153430488358</v>
      </c>
      <c r="T29" s="9">
        <f>T28*3</f>
        <v>54.5</v>
      </c>
      <c r="U29" s="9">
        <f>U28*1</f>
        <v>71.208333333333329</v>
      </c>
      <c r="V29" s="12">
        <f>V28*1</f>
        <v>71.25</v>
      </c>
      <c r="W29" s="8">
        <f>W28*0.5</f>
        <v>88.666666666666671</v>
      </c>
      <c r="X29" s="8">
        <f>X28*0.5</f>
        <v>76.270833333333329</v>
      </c>
      <c r="Y29" s="8">
        <f>Y28*0.5</f>
        <v>72.395833333333329</v>
      </c>
      <c r="Z29" s="8">
        <f>Z28*0.5</f>
        <v>69.729166666666671</v>
      </c>
      <c r="AA29" s="8">
        <f>AA28*20</f>
        <v>21.541666666666664</v>
      </c>
      <c r="AB29" s="8">
        <f>AB28*0.01</f>
        <v>93.426639416058421</v>
      </c>
      <c r="AC29" s="8">
        <f>AC28*3</f>
        <v>55.625</v>
      </c>
      <c r="AD29" s="8">
        <f>AD28*6</f>
        <v>68.34999999999998</v>
      </c>
      <c r="AE29" s="8">
        <f>AE28*20</f>
        <v>57.666666666666664</v>
      </c>
    </row>
    <row r="30" spans="1:31">
      <c r="D30" s="8"/>
      <c r="E30" s="12"/>
      <c r="F30" s="8"/>
      <c r="G30" s="8"/>
      <c r="H30" s="8"/>
      <c r="I30" s="8"/>
      <c r="J30" s="8"/>
      <c r="K30" s="8"/>
      <c r="L30" s="8"/>
      <c r="M30" s="8"/>
      <c r="N30" s="8"/>
      <c r="O30" s="8"/>
      <c r="R30" s="8"/>
      <c r="S30" s="8"/>
      <c r="AB30" s="9"/>
    </row>
    <row r="31" spans="1:31">
      <c r="A31" t="s">
        <v>9</v>
      </c>
      <c r="C31" t="s">
        <v>127</v>
      </c>
      <c r="D31" s="8">
        <v>0.46489999999999998</v>
      </c>
      <c r="E31" s="12">
        <v>-26.53</v>
      </c>
      <c r="F31" s="8">
        <v>0.67884832125689742</v>
      </c>
      <c r="G31" s="8">
        <v>2.7757910137760002</v>
      </c>
      <c r="H31" s="8">
        <v>18.667635428417753</v>
      </c>
      <c r="I31" s="8">
        <v>60.581338013347242</v>
      </c>
      <c r="J31" s="8">
        <v>0.19864652339391989</v>
      </c>
      <c r="K31" s="8">
        <v>2.7890000000000002E-2</v>
      </c>
      <c r="L31" s="8">
        <v>-4.45</v>
      </c>
      <c r="M31" s="8">
        <v>2.923165617828575</v>
      </c>
      <c r="N31" s="8">
        <v>1.0694333521441461</v>
      </c>
      <c r="O31" s="8">
        <v>0.83626887683295847</v>
      </c>
      <c r="P31">
        <v>130</v>
      </c>
      <c r="Q31">
        <v>86</v>
      </c>
      <c r="R31" s="8">
        <v>3.6670452702248342E-2</v>
      </c>
      <c r="S31" s="8">
        <v>8.6437879891684695</v>
      </c>
      <c r="T31">
        <v>21</v>
      </c>
      <c r="U31">
        <v>54</v>
      </c>
      <c r="V31">
        <v>34</v>
      </c>
      <c r="W31">
        <v>254</v>
      </c>
      <c r="X31">
        <v>121</v>
      </c>
      <c r="Y31">
        <v>105</v>
      </c>
      <c r="Z31">
        <v>151</v>
      </c>
      <c r="AA31">
        <v>0.7</v>
      </c>
      <c r="AB31" s="9">
        <v>591.37962043795631</v>
      </c>
      <c r="AC31">
        <v>30</v>
      </c>
      <c r="AD31">
        <v>12.2</v>
      </c>
      <c r="AE31">
        <v>2.8</v>
      </c>
    </row>
    <row r="32" spans="1:31">
      <c r="A32" t="s">
        <v>17</v>
      </c>
      <c r="C32" t="s">
        <v>127</v>
      </c>
      <c r="D32" s="8">
        <v>0.54449999999999998</v>
      </c>
      <c r="E32" s="12">
        <v>-26.744</v>
      </c>
      <c r="F32" s="8">
        <v>0.87790401415602692</v>
      </c>
      <c r="G32" s="8">
        <v>2.24280664563552</v>
      </c>
      <c r="H32" s="8">
        <v>17.212933208659749</v>
      </c>
      <c r="I32" s="8">
        <v>65.140559053839311</v>
      </c>
      <c r="J32" s="8">
        <v>0.18006615547240634</v>
      </c>
      <c r="K32" s="8">
        <v>3.0609999999999998E-2</v>
      </c>
      <c r="L32" s="8">
        <v>5.8</v>
      </c>
      <c r="M32" s="8">
        <v>3.0789472597241732</v>
      </c>
      <c r="N32" s="8">
        <v>0.67888771059076702</v>
      </c>
      <c r="O32" s="8">
        <v>0.83757170629357947</v>
      </c>
      <c r="P32">
        <v>116</v>
      </c>
      <c r="Q32">
        <v>93</v>
      </c>
      <c r="R32" s="8">
        <v>2.6732654996102386E-2</v>
      </c>
      <c r="S32" s="8">
        <v>6.2565146204237854</v>
      </c>
      <c r="T32">
        <v>13</v>
      </c>
      <c r="U32">
        <v>47</v>
      </c>
      <c r="V32">
        <v>21</v>
      </c>
      <c r="W32">
        <v>77</v>
      </c>
      <c r="X32">
        <v>152</v>
      </c>
      <c r="Y32">
        <v>112</v>
      </c>
      <c r="Z32">
        <v>158</v>
      </c>
      <c r="AA32">
        <v>0.3</v>
      </c>
      <c r="AB32" s="9">
        <v>696.44706569343077</v>
      </c>
      <c r="AC32">
        <v>16</v>
      </c>
      <c r="AD32">
        <v>13.7</v>
      </c>
      <c r="AE32">
        <v>2.2000000000000002</v>
      </c>
    </row>
    <row r="33" spans="1:31">
      <c r="A33" t="s">
        <v>18</v>
      </c>
      <c r="C33" t="s">
        <v>127</v>
      </c>
      <c r="D33" s="8">
        <v>0.6522</v>
      </c>
      <c r="E33" s="12">
        <v>-26.93</v>
      </c>
      <c r="F33" s="8">
        <v>0.80644992681957151</v>
      </c>
      <c r="G33" s="8">
        <v>2.7284881433383981</v>
      </c>
      <c r="H33" s="8">
        <v>22.763755381846568</v>
      </c>
      <c r="I33" s="8">
        <v>54.863425913476618</v>
      </c>
      <c r="J33" s="8">
        <v>0.33640795181508548</v>
      </c>
      <c r="K33" s="8">
        <v>3.0689999999999999E-2</v>
      </c>
      <c r="L33" s="8">
        <v>-2.73</v>
      </c>
      <c r="M33" s="8">
        <v>4.3435283467151571</v>
      </c>
      <c r="N33" s="8">
        <v>0.9688598100395498</v>
      </c>
      <c r="O33" s="8">
        <v>1.0447798366004266</v>
      </c>
      <c r="P33">
        <v>156</v>
      </c>
      <c r="Q33">
        <v>105</v>
      </c>
      <c r="R33" s="8">
        <v>3.3276467138598179E-2</v>
      </c>
      <c r="S33" s="8">
        <v>7.5945503004444861</v>
      </c>
      <c r="T33">
        <v>19</v>
      </c>
      <c r="U33">
        <v>48</v>
      </c>
      <c r="V33">
        <v>35</v>
      </c>
      <c r="W33">
        <v>159</v>
      </c>
      <c r="X33">
        <v>196</v>
      </c>
      <c r="Y33">
        <v>124</v>
      </c>
      <c r="Z33">
        <v>177</v>
      </c>
      <c r="AA33">
        <v>0.5</v>
      </c>
      <c r="AB33" s="9">
        <v>852.54727007299277</v>
      </c>
      <c r="AC33">
        <v>22</v>
      </c>
      <c r="AD33">
        <v>15.4</v>
      </c>
      <c r="AE33">
        <v>3.4</v>
      </c>
    </row>
    <row r="34" spans="1:31">
      <c r="A34" t="s">
        <v>19</v>
      </c>
      <c r="C34" t="s">
        <v>127</v>
      </c>
      <c r="D34" s="8">
        <v>0.5282</v>
      </c>
      <c r="E34" s="12">
        <v>-26.387</v>
      </c>
      <c r="F34" s="8">
        <v>0.94366549268167865</v>
      </c>
      <c r="G34" s="8">
        <v>2.5091757588128045</v>
      </c>
      <c r="H34" s="8">
        <v>20.747533222496649</v>
      </c>
      <c r="I34" s="8">
        <v>60.024444314261153</v>
      </c>
      <c r="J34" s="8">
        <v>0.16413801457399471</v>
      </c>
      <c r="K34" s="8">
        <v>9.9440000000000001E-2</v>
      </c>
      <c r="L34" s="8">
        <v>-3.91</v>
      </c>
      <c r="M34" s="8">
        <v>4.0268689804837488</v>
      </c>
      <c r="N34" s="8">
        <v>0.73657308637688812</v>
      </c>
      <c r="O34" s="8">
        <v>0.99948328125892272</v>
      </c>
      <c r="P34">
        <v>153</v>
      </c>
      <c r="Q34">
        <v>100</v>
      </c>
      <c r="R34" s="8">
        <v>0.11481674908750061</v>
      </c>
      <c r="S34" s="8">
        <v>5.5993778246656607</v>
      </c>
      <c r="T34">
        <v>30</v>
      </c>
      <c r="U34">
        <v>90</v>
      </c>
      <c r="V34">
        <v>46</v>
      </c>
      <c r="W34">
        <v>283</v>
      </c>
      <c r="X34">
        <v>202</v>
      </c>
      <c r="Y34">
        <v>116</v>
      </c>
      <c r="Z34">
        <v>188</v>
      </c>
      <c r="AA34">
        <v>0.5</v>
      </c>
      <c r="AB34" s="9">
        <v>844.54213138686146</v>
      </c>
      <c r="AC34">
        <v>14</v>
      </c>
      <c r="AD34">
        <v>15.7</v>
      </c>
      <c r="AE34">
        <v>2.8</v>
      </c>
    </row>
    <row r="35" spans="1:31">
      <c r="A35" t="s">
        <v>20</v>
      </c>
      <c r="C35" t="s">
        <v>127</v>
      </c>
      <c r="D35" s="8">
        <v>0.73399999999999999</v>
      </c>
      <c r="E35" s="12">
        <v>-26.978999999999999</v>
      </c>
      <c r="F35" s="8">
        <v>0.76462360045237121</v>
      </c>
      <c r="G35" s="8">
        <v>2.7181305940378437</v>
      </c>
      <c r="H35" s="8">
        <v>20.54718451575491</v>
      </c>
      <c r="I35" s="8">
        <v>58.007332826647954</v>
      </c>
      <c r="J35" s="8">
        <v>0.17326729975827374</v>
      </c>
      <c r="K35" s="8">
        <v>1.1950000000000001E-2</v>
      </c>
      <c r="L35" s="8">
        <v>-31.85</v>
      </c>
      <c r="M35" s="8">
        <v>4.0707653369511148</v>
      </c>
      <c r="N35" s="8">
        <v>0.77244051777400558</v>
      </c>
      <c r="O35" s="8">
        <v>0.92902488729440436</v>
      </c>
      <c r="P35">
        <v>154</v>
      </c>
      <c r="Q35">
        <v>105</v>
      </c>
      <c r="R35" s="8">
        <v>5.3166015599314442E-2</v>
      </c>
      <c r="S35" s="8">
        <v>6.9645717297588821</v>
      </c>
      <c r="T35">
        <v>27</v>
      </c>
      <c r="U35">
        <v>88</v>
      </c>
      <c r="V35">
        <v>35</v>
      </c>
      <c r="W35">
        <v>265</v>
      </c>
      <c r="X35">
        <v>187</v>
      </c>
      <c r="Y35">
        <v>111</v>
      </c>
      <c r="Z35">
        <v>160</v>
      </c>
      <c r="AA35">
        <v>0.3</v>
      </c>
      <c r="AB35" s="9">
        <v>835.5363503649636</v>
      </c>
      <c r="AC35">
        <v>29</v>
      </c>
      <c r="AD35">
        <v>15.5</v>
      </c>
      <c r="AE35">
        <v>2.6</v>
      </c>
    </row>
    <row r="36" spans="1:31">
      <c r="A36" t="s">
        <v>21</v>
      </c>
      <c r="C36" t="s">
        <v>127</v>
      </c>
      <c r="D36" s="8">
        <v>0.69220000000000004</v>
      </c>
      <c r="E36" s="12">
        <v>-26.652000000000001</v>
      </c>
      <c r="F36" s="8">
        <v>0.7051177822096083</v>
      </c>
      <c r="G36" s="8">
        <v>2.50287722732938</v>
      </c>
      <c r="H36" s="8">
        <v>16.976197492955116</v>
      </c>
      <c r="I36" s="8">
        <v>63.167530184729046</v>
      </c>
      <c r="J36" s="8">
        <v>0.17074245783195263</v>
      </c>
      <c r="K36" s="8">
        <v>2.6679999999999999E-2</v>
      </c>
      <c r="L36" s="8">
        <v>-2.4700000000000002</v>
      </c>
      <c r="M36" s="8">
        <v>2.6922618540889998</v>
      </c>
      <c r="N36" s="8">
        <v>1.1106812814073788</v>
      </c>
      <c r="O36" s="8">
        <v>0.8284911526426888</v>
      </c>
      <c r="P36">
        <v>113</v>
      </c>
      <c r="Q36">
        <v>88</v>
      </c>
      <c r="R36" s="8">
        <v>9.4025725112067846E-2</v>
      </c>
      <c r="S36" s="8">
        <v>8.2415430203601119</v>
      </c>
      <c r="T36">
        <v>16</v>
      </c>
      <c r="U36">
        <v>60</v>
      </c>
      <c r="V36">
        <v>31</v>
      </c>
      <c r="W36">
        <v>159</v>
      </c>
      <c r="X36">
        <v>132</v>
      </c>
      <c r="Y36">
        <v>97</v>
      </c>
      <c r="Z36">
        <v>156</v>
      </c>
      <c r="AA36">
        <v>0.5</v>
      </c>
      <c r="AB36" s="9">
        <v>579.37191240875927</v>
      </c>
      <c r="AC36">
        <v>25</v>
      </c>
      <c r="AD36">
        <v>12.7</v>
      </c>
      <c r="AE36">
        <v>3.1</v>
      </c>
    </row>
    <row r="37" spans="1:31">
      <c r="A37" t="s">
        <v>22</v>
      </c>
      <c r="C37" t="s">
        <v>127</v>
      </c>
      <c r="D37" s="8">
        <v>0.57279999999999998</v>
      </c>
      <c r="E37" s="12">
        <v>-26.356999999999999</v>
      </c>
      <c r="F37" s="8">
        <v>0.7942774391582994</v>
      </c>
      <c r="G37" s="8">
        <v>2.3600549347897601</v>
      </c>
      <c r="H37" s="8">
        <v>21.36442905380693</v>
      </c>
      <c r="I37" s="8">
        <v>58.808744785025254</v>
      </c>
      <c r="J37" s="8">
        <v>0.2256856933241079</v>
      </c>
      <c r="K37" s="8">
        <v>2.8510000000000001E-2</v>
      </c>
      <c r="L37" s="8">
        <v>-2.23</v>
      </c>
      <c r="M37" s="8">
        <v>3.9887924864314108</v>
      </c>
      <c r="N37" s="8">
        <v>0.87158733167003821</v>
      </c>
      <c r="O37" s="8">
        <v>0.98354371879929536</v>
      </c>
      <c r="P37">
        <v>133</v>
      </c>
      <c r="Q37">
        <v>94</v>
      </c>
      <c r="R37" s="8">
        <v>6.2936306571403575E-2</v>
      </c>
      <c r="S37" s="8">
        <v>6.780428349210653</v>
      </c>
      <c r="T37">
        <v>21</v>
      </c>
      <c r="U37">
        <v>43</v>
      </c>
      <c r="V37">
        <v>22</v>
      </c>
      <c r="W37">
        <v>112</v>
      </c>
      <c r="X37">
        <v>188</v>
      </c>
      <c r="Y37">
        <v>127</v>
      </c>
      <c r="Z37">
        <v>173</v>
      </c>
      <c r="AA37">
        <v>0.8</v>
      </c>
      <c r="AB37" s="9">
        <v>839.53891970802931</v>
      </c>
      <c r="AC37">
        <v>20</v>
      </c>
      <c r="AD37">
        <v>16.5</v>
      </c>
      <c r="AE37">
        <v>3.3</v>
      </c>
    </row>
    <row r="38" spans="1:31">
      <c r="A38" t="s">
        <v>23</v>
      </c>
      <c r="C38" t="s">
        <v>127</v>
      </c>
      <c r="D38" s="8">
        <v>0.74839999999999995</v>
      </c>
      <c r="E38" s="12">
        <v>-28.256</v>
      </c>
      <c r="F38" s="8">
        <v>0.69993886851912157</v>
      </c>
      <c r="G38" s="8">
        <v>2.4917951290120444</v>
      </c>
      <c r="H38" s="8">
        <v>21.528031118138557</v>
      </c>
      <c r="I38" s="8">
        <v>58.233503376313564</v>
      </c>
      <c r="J38" s="8">
        <v>0.19527945421308524</v>
      </c>
      <c r="K38" s="8">
        <v>3.5189999999999999E-2</v>
      </c>
      <c r="L38" s="8">
        <v>-1.55</v>
      </c>
      <c r="M38" s="8">
        <v>4.0600462746841135</v>
      </c>
      <c r="N38" s="8">
        <v>0.7854005458115455</v>
      </c>
      <c r="O38" s="8">
        <v>0.99550177545250695</v>
      </c>
      <c r="P38">
        <v>131</v>
      </c>
      <c r="Q38">
        <v>95</v>
      </c>
      <c r="R38" s="8">
        <v>4.1855640227690422E-2</v>
      </c>
      <c r="S38" s="8">
        <v>6.9538608643551223</v>
      </c>
      <c r="T38">
        <v>20</v>
      </c>
      <c r="U38">
        <v>46</v>
      </c>
      <c r="V38">
        <v>26</v>
      </c>
      <c r="W38">
        <v>174</v>
      </c>
      <c r="X38">
        <v>185</v>
      </c>
      <c r="Y38">
        <v>118</v>
      </c>
      <c r="Z38">
        <v>178</v>
      </c>
      <c r="AA38">
        <v>0.05</v>
      </c>
      <c r="AB38" s="9">
        <v>846.5434160583942</v>
      </c>
      <c r="AC38">
        <v>19</v>
      </c>
      <c r="AD38">
        <v>15.2</v>
      </c>
      <c r="AE38">
        <v>3.8</v>
      </c>
    </row>
    <row r="39" spans="1:31">
      <c r="A39" t="s">
        <v>24</v>
      </c>
      <c r="C39" t="s">
        <v>127</v>
      </c>
      <c r="D39" s="8">
        <v>0.44380000000000003</v>
      </c>
      <c r="E39" s="12">
        <v>-26.358000000000001</v>
      </c>
      <c r="F39" s="8">
        <v>0.88776211209569866</v>
      </c>
      <c r="G39" s="8">
        <v>2.2584232469196808</v>
      </c>
      <c r="H39" s="8">
        <v>19.914635047334215</v>
      </c>
      <c r="I39" s="8">
        <v>62.214313349424138</v>
      </c>
      <c r="J39" s="8">
        <v>0.18074808914628213</v>
      </c>
      <c r="K39" s="8">
        <v>3.2989999999999998E-2</v>
      </c>
      <c r="L39" s="8">
        <v>-4.6900000000000004</v>
      </c>
      <c r="M39" s="8">
        <v>3.3217060181508979</v>
      </c>
      <c r="N39" s="8">
        <v>0.98177228445698184</v>
      </c>
      <c r="O39" s="8">
        <v>0.86614383988334698</v>
      </c>
      <c r="P39">
        <v>134</v>
      </c>
      <c r="Q39">
        <v>79</v>
      </c>
      <c r="R39" s="8">
        <v>7.7094733609041788E-2</v>
      </c>
      <c r="S39" s="8">
        <v>6.1966128429127183</v>
      </c>
      <c r="T39">
        <v>17</v>
      </c>
      <c r="U39">
        <v>43</v>
      </c>
      <c r="V39">
        <v>23</v>
      </c>
      <c r="W39">
        <v>135</v>
      </c>
      <c r="X39">
        <v>141</v>
      </c>
      <c r="Y39">
        <v>121</v>
      </c>
      <c r="Z39">
        <v>210</v>
      </c>
      <c r="AA39">
        <v>0.5</v>
      </c>
      <c r="AB39" s="9">
        <v>685.44</v>
      </c>
      <c r="AC39">
        <v>25</v>
      </c>
      <c r="AD39">
        <v>13.8</v>
      </c>
      <c r="AE39">
        <v>2.2999999999999998</v>
      </c>
    </row>
    <row r="40" spans="1:31">
      <c r="A40" t="s">
        <v>12</v>
      </c>
      <c r="C40" t="s">
        <v>127</v>
      </c>
      <c r="D40" s="8">
        <v>0.4284</v>
      </c>
      <c r="E40">
        <v>-26.268000000000001</v>
      </c>
      <c r="F40" s="8">
        <v>0.85879294361874725</v>
      </c>
      <c r="G40" s="8">
        <v>2.1817853297764112</v>
      </c>
      <c r="H40" s="8">
        <v>18.78391179827527</v>
      </c>
      <c r="I40" s="8">
        <v>64.179928492331044</v>
      </c>
      <c r="J40" s="8">
        <v>0.16868060626767445</v>
      </c>
      <c r="K40" s="8">
        <v>2.436E-2</v>
      </c>
      <c r="L40">
        <v>-5.01</v>
      </c>
      <c r="M40" s="8">
        <v>3.0248542278324622</v>
      </c>
      <c r="N40" s="8">
        <v>0.89032267421832456</v>
      </c>
      <c r="O40" s="8">
        <v>0.82390204602877626</v>
      </c>
      <c r="P40">
        <v>112</v>
      </c>
      <c r="Q40">
        <v>85</v>
      </c>
      <c r="R40" s="8">
        <v>4.4562373228201682E-2</v>
      </c>
      <c r="S40" s="8">
        <v>6.1103960867069871</v>
      </c>
      <c r="T40">
        <v>14</v>
      </c>
      <c r="U40">
        <v>34</v>
      </c>
      <c r="V40">
        <v>19</v>
      </c>
      <c r="W40">
        <v>117</v>
      </c>
      <c r="X40">
        <v>140</v>
      </c>
      <c r="Y40">
        <v>120</v>
      </c>
      <c r="Z40">
        <v>219</v>
      </c>
      <c r="AA40">
        <v>1</v>
      </c>
      <c r="AB40" s="9">
        <v>597.38347445255465</v>
      </c>
      <c r="AC40">
        <v>17</v>
      </c>
      <c r="AD40">
        <v>14.2</v>
      </c>
      <c r="AE40">
        <v>1.8</v>
      </c>
    </row>
    <row r="41" spans="1:31">
      <c r="A41" t="s">
        <v>13</v>
      </c>
      <c r="C41" t="s">
        <v>127</v>
      </c>
      <c r="D41" s="8">
        <v>0.49099999999999999</v>
      </c>
      <c r="E41">
        <v>-26.561</v>
      </c>
      <c r="F41" s="8">
        <v>0.80681795375662535</v>
      </c>
      <c r="G41" s="8">
        <v>2.696761856918882</v>
      </c>
      <c r="H41" s="8">
        <v>20.005472704043587</v>
      </c>
      <c r="I41" s="8">
        <v>58.815393261051824</v>
      </c>
      <c r="J41" s="8">
        <v>0.16617537371042576</v>
      </c>
      <c r="K41" s="8">
        <v>1.5469999999999999E-2</v>
      </c>
      <c r="L41">
        <v>-9.9600000000000009</v>
      </c>
      <c r="M41" s="8">
        <v>3.9896377897977233</v>
      </c>
      <c r="N41" s="8">
        <v>0.94501057101966635</v>
      </c>
      <c r="O41" s="8">
        <v>0.8583818173449016</v>
      </c>
      <c r="P41">
        <v>122</v>
      </c>
      <c r="Q41">
        <v>102</v>
      </c>
      <c r="R41" s="8">
        <v>3.8489227162687378E-2</v>
      </c>
      <c r="S41" s="8">
        <v>7.8196433704694748</v>
      </c>
      <c r="T41">
        <v>23</v>
      </c>
      <c r="U41">
        <v>56</v>
      </c>
      <c r="V41">
        <v>30</v>
      </c>
      <c r="W41">
        <v>171</v>
      </c>
      <c r="X41">
        <v>185</v>
      </c>
      <c r="Y41">
        <v>106</v>
      </c>
      <c r="Z41">
        <v>142</v>
      </c>
      <c r="AA41">
        <v>0.1</v>
      </c>
      <c r="AB41" s="9">
        <v>981.63013138686154</v>
      </c>
      <c r="AC41">
        <v>17</v>
      </c>
      <c r="AD41">
        <v>16.5</v>
      </c>
      <c r="AE41">
        <v>3.3</v>
      </c>
    </row>
    <row r="42" spans="1:31">
      <c r="A42" t="s">
        <v>15</v>
      </c>
      <c r="C42" t="s">
        <v>127</v>
      </c>
      <c r="D42" s="8">
        <v>0.503</v>
      </c>
      <c r="E42">
        <v>-25.486999999999998</v>
      </c>
      <c r="F42" s="8">
        <v>1.1243208850897244</v>
      </c>
      <c r="G42" s="8">
        <v>2.950931006316706</v>
      </c>
      <c r="H42" s="8">
        <v>18.953281139847025</v>
      </c>
      <c r="I42" s="8">
        <v>60.018133013635442</v>
      </c>
      <c r="J42" s="8">
        <v>0.21357997297415149</v>
      </c>
      <c r="K42" s="8">
        <v>2.7029999999999998E-2</v>
      </c>
      <c r="L42">
        <v>-3.92</v>
      </c>
      <c r="M42" s="8">
        <v>3.2955884296328541</v>
      </c>
      <c r="N42" s="8">
        <v>1.0203251817549908</v>
      </c>
      <c r="O42" s="8">
        <v>0.91659723571211016</v>
      </c>
      <c r="P42">
        <v>142</v>
      </c>
      <c r="Q42">
        <v>99</v>
      </c>
      <c r="R42" s="8">
        <v>3.8426715649139236E-2</v>
      </c>
      <c r="S42" s="8">
        <v>7.5177083469565265</v>
      </c>
      <c r="T42">
        <v>33</v>
      </c>
      <c r="U42">
        <v>66</v>
      </c>
      <c r="V42">
        <v>36</v>
      </c>
      <c r="W42">
        <v>143</v>
      </c>
      <c r="X42">
        <v>151</v>
      </c>
      <c r="Y42">
        <v>120</v>
      </c>
      <c r="Z42">
        <v>156</v>
      </c>
      <c r="AA42">
        <v>0.2</v>
      </c>
      <c r="AB42" s="9">
        <v>634.40724087591241</v>
      </c>
      <c r="AC42">
        <v>21</v>
      </c>
      <c r="AD42">
        <v>14.6</v>
      </c>
      <c r="AE42">
        <v>0.1</v>
      </c>
    </row>
    <row r="43" spans="1:31">
      <c r="A43" t="s">
        <v>16</v>
      </c>
      <c r="C43" t="s">
        <v>127</v>
      </c>
      <c r="D43" s="8">
        <v>0.53259999999999996</v>
      </c>
      <c r="E43">
        <v>-26.11</v>
      </c>
      <c r="F43" s="8">
        <v>0.65830693084820702</v>
      </c>
      <c r="G43" s="8">
        <v>2.7596687244234377</v>
      </c>
      <c r="H43" s="8">
        <v>18.623285205141539</v>
      </c>
      <c r="I43" s="8">
        <v>59.381436685272142</v>
      </c>
      <c r="J43" s="8">
        <v>0.27499963115173315</v>
      </c>
      <c r="K43" s="8">
        <v>6.8640000000000007E-2</v>
      </c>
      <c r="L43">
        <v>-16.03</v>
      </c>
      <c r="M43" s="8">
        <v>3.4513526995158168</v>
      </c>
      <c r="N43" s="8">
        <v>1.9571864954957772</v>
      </c>
      <c r="O43" s="8">
        <v>0.87196180747337571</v>
      </c>
      <c r="P43">
        <v>118</v>
      </c>
      <c r="Q43">
        <v>89</v>
      </c>
      <c r="R43" s="8">
        <v>0.18571434745590085</v>
      </c>
      <c r="S43" s="8">
        <v>7.4950631841348656</v>
      </c>
      <c r="T43">
        <v>20</v>
      </c>
      <c r="U43">
        <v>50</v>
      </c>
      <c r="V43">
        <v>29</v>
      </c>
      <c r="W43">
        <v>362</v>
      </c>
      <c r="X43">
        <v>157</v>
      </c>
      <c r="Y43">
        <v>137</v>
      </c>
      <c r="Z43">
        <v>154</v>
      </c>
      <c r="AA43">
        <v>0.1</v>
      </c>
      <c r="AB43" s="9">
        <v>607.38989781021905</v>
      </c>
      <c r="AC43">
        <v>33</v>
      </c>
      <c r="AD43">
        <v>13.1</v>
      </c>
      <c r="AE43">
        <v>3.6</v>
      </c>
    </row>
    <row r="44" spans="1:31">
      <c r="A44" t="s">
        <v>265</v>
      </c>
      <c r="D44" s="8">
        <f>AVERAGE(D31:D43)</f>
        <v>0.56430769230769229</v>
      </c>
      <c r="E44" s="8">
        <f>AVERAGE(E31:E43)</f>
        <v>-26.586076923076924</v>
      </c>
      <c r="F44" s="8">
        <f t="shared" ref="F44:AE44" si="1">AVERAGE(F31:F43)</f>
        <v>0.81590971312789073</v>
      </c>
      <c r="G44" s="8">
        <f t="shared" si="1"/>
        <v>2.552053047006682</v>
      </c>
      <c r="H44" s="8">
        <f t="shared" si="1"/>
        <v>19.69909887051676</v>
      </c>
      <c r="I44" s="8">
        <f t="shared" si="1"/>
        <v>60.264314097642675</v>
      </c>
      <c r="J44" s="8">
        <f t="shared" si="1"/>
        <v>0.20372440181793025</v>
      </c>
      <c r="K44" s="8">
        <f t="shared" si="1"/>
        <v>3.5342307692307694E-2</v>
      </c>
      <c r="L44" s="8">
        <f t="shared" si="1"/>
        <v>-6.3846153846153832</v>
      </c>
      <c r="M44" s="8">
        <f t="shared" si="1"/>
        <v>3.5590396401413114</v>
      </c>
      <c r="N44" s="8">
        <f t="shared" si="1"/>
        <v>0.98372929559692779</v>
      </c>
      <c r="O44" s="8">
        <f t="shared" si="1"/>
        <v>0.90705015243209941</v>
      </c>
      <c r="P44" s="9">
        <f t="shared" si="1"/>
        <v>131.84615384615384</v>
      </c>
      <c r="Q44" s="8">
        <f t="shared" si="1"/>
        <v>93.84615384615384</v>
      </c>
      <c r="R44" s="8">
        <f t="shared" si="1"/>
        <v>6.5212877579992043E-2</v>
      </c>
      <c r="S44" s="8">
        <f t="shared" si="1"/>
        <v>7.0903121945821344</v>
      </c>
      <c r="T44" s="9">
        <f t="shared" si="1"/>
        <v>21.076923076923077</v>
      </c>
      <c r="U44" s="9">
        <f t="shared" si="1"/>
        <v>55.769230769230766</v>
      </c>
      <c r="V44" s="9">
        <f t="shared" si="1"/>
        <v>29.76923076923077</v>
      </c>
      <c r="W44" s="9">
        <f t="shared" si="1"/>
        <v>185.46153846153845</v>
      </c>
      <c r="X44" s="9">
        <f t="shared" si="1"/>
        <v>164.38461538461539</v>
      </c>
      <c r="Y44" s="9">
        <f t="shared" si="1"/>
        <v>116.46153846153847</v>
      </c>
      <c r="Z44" s="9">
        <f t="shared" si="1"/>
        <v>170.92307692307693</v>
      </c>
      <c r="AA44" s="8">
        <f t="shared" si="1"/>
        <v>0.42692307692307685</v>
      </c>
      <c r="AB44" s="9">
        <f t="shared" si="1"/>
        <v>737.85826389668739</v>
      </c>
      <c r="AC44" s="8">
        <f t="shared" si="1"/>
        <v>22.153846153846153</v>
      </c>
      <c r="AD44" s="8">
        <f t="shared" si="1"/>
        <v>14.546153846153846</v>
      </c>
      <c r="AE44" s="8">
        <f t="shared" si="1"/>
        <v>2.7</v>
      </c>
    </row>
    <row r="45" spans="1:31">
      <c r="A45" t="s">
        <v>266</v>
      </c>
      <c r="D45" s="8">
        <f>D44*20</f>
        <v>11.286153846153846</v>
      </c>
      <c r="E45" s="12"/>
      <c r="F45" s="8">
        <f>F44*40</f>
        <v>32.636388525115628</v>
      </c>
      <c r="G45" s="8">
        <f>G44*20</f>
        <v>51.04106094013364</v>
      </c>
      <c r="H45" s="8">
        <f>H44*5</f>
        <v>98.495494352583805</v>
      </c>
      <c r="I45" s="8">
        <f>I44*1</f>
        <v>60.264314097642675</v>
      </c>
      <c r="J45" s="8">
        <f>J44*100</f>
        <v>20.372440181793024</v>
      </c>
      <c r="K45" s="8">
        <f>K44*15</f>
        <v>0.53013461538461537</v>
      </c>
      <c r="L45" s="8"/>
      <c r="M45" s="8">
        <f>M44*20</f>
        <v>71.180792802826232</v>
      </c>
      <c r="N45" s="8">
        <f>N44*30</f>
        <v>29.511878867907832</v>
      </c>
      <c r="O45" s="8">
        <f>O44*100</f>
        <v>90.705015243209942</v>
      </c>
      <c r="P45" s="8">
        <f>P44*0.5</f>
        <v>65.92307692307692</v>
      </c>
      <c r="Q45" s="8">
        <f>Q44*0.5</f>
        <v>46.92307692307692</v>
      </c>
      <c r="R45" s="8">
        <f>R44*190</f>
        <v>12.390446740198488</v>
      </c>
      <c r="S45" s="8">
        <f>S44*5</f>
        <v>35.45156097291067</v>
      </c>
      <c r="T45" s="9">
        <f>T44*3</f>
        <v>63.230769230769226</v>
      </c>
      <c r="U45" s="9">
        <f>U44*1</f>
        <v>55.769230769230766</v>
      </c>
      <c r="V45" s="12">
        <f>V44*1</f>
        <v>29.76923076923077</v>
      </c>
      <c r="W45" s="8">
        <f>W44*0.5</f>
        <v>92.730769230769226</v>
      </c>
      <c r="X45" s="8">
        <f>X44*0.5</f>
        <v>82.192307692307693</v>
      </c>
      <c r="Y45" s="8">
        <f>Y44*0.5</f>
        <v>58.230769230769234</v>
      </c>
      <c r="Z45" s="8">
        <f>Z44*0.5</f>
        <v>85.461538461538467</v>
      </c>
      <c r="AA45" s="8">
        <f>AA44*20</f>
        <v>8.5384615384615365</v>
      </c>
      <c r="AB45" s="8">
        <f>AB44*0.01</f>
        <v>7.3785826389668738</v>
      </c>
      <c r="AC45" s="8">
        <f>AC44*3</f>
        <v>66.461538461538453</v>
      </c>
      <c r="AD45" s="12">
        <f>AD44*6</f>
        <v>87.276923076923083</v>
      </c>
      <c r="AE45" s="8">
        <f>AE44*20</f>
        <v>54</v>
      </c>
    </row>
  </sheetData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5</vt:i4>
      </vt:variant>
    </vt:vector>
  </HeadingPairs>
  <TitlesOfParts>
    <vt:vector size="16" baseType="lpstr">
      <vt:lpstr>Summary</vt:lpstr>
      <vt:lpstr>Shale Data</vt:lpstr>
      <vt:lpstr>SH avgs</vt:lpstr>
      <vt:lpstr>SDO1</vt:lpstr>
      <vt:lpstr>NbY</vt:lpstr>
      <vt:lpstr>CorrelationFH</vt:lpstr>
      <vt:lpstr>CorrelationGW</vt:lpstr>
      <vt:lpstr>CorrelationAllShales</vt:lpstr>
      <vt:lpstr>CompressedData</vt:lpstr>
      <vt:lpstr>Volcanics</vt:lpstr>
      <vt:lpstr>Winchester</vt:lpstr>
      <vt:lpstr>SDO1 spider</vt:lpstr>
      <vt:lpstr>SDO1 spider (2)</vt:lpstr>
      <vt:lpstr>SDO1 spider (3)</vt:lpstr>
      <vt:lpstr>Chart5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cp:lastPrinted>2006-10-13T18:08:43Z</cp:lastPrinted>
  <dcterms:created xsi:type="dcterms:W3CDTF">2006-09-30T11:17:16Z</dcterms:created>
  <dcterms:modified xsi:type="dcterms:W3CDTF">2011-08-24T10:54:48Z</dcterms:modified>
</cp:coreProperties>
</file>